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DE TRANSPARENCIA\2019\2019-4-4º trimestre\PRESUPUESTOS\"/>
    </mc:Choice>
  </mc:AlternateContent>
  <bookViews>
    <workbookView xWindow="0" yWindow="0" windowWidth="15360" windowHeight="8640"/>
  </bookViews>
  <sheets>
    <sheet name="2019 4TR. PPTO. PRORROGADO" sheetId="1" r:id="rId1"/>
  </sheets>
  <definedNames>
    <definedName name="_xlnm.Print_Titles" localSheetId="0">'2019 4TR. PPTO. PRORROGADO'!$1:$2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4" i="1" l="1"/>
  <c r="G105" i="1"/>
  <c r="K92" i="1"/>
  <c r="K91" i="1"/>
  <c r="G92" i="1"/>
  <c r="K86" i="1"/>
  <c r="G86" i="1"/>
  <c r="G57" i="1"/>
  <c r="K62" i="1"/>
  <c r="G30" i="1"/>
  <c r="G27" i="1"/>
  <c r="H27" i="1"/>
  <c r="G23" i="1"/>
  <c r="G13" i="1"/>
  <c r="G10" i="1"/>
  <c r="G6" i="1"/>
  <c r="F27" i="1"/>
  <c r="K40" i="1"/>
  <c r="K38" i="1"/>
  <c r="K36" i="1"/>
  <c r="K33" i="1"/>
  <c r="K31" i="1"/>
  <c r="K29" i="1"/>
  <c r="K24" i="1"/>
  <c r="G41" i="1" l="1"/>
  <c r="K14" i="1"/>
  <c r="K11" i="1"/>
  <c r="J96" i="1" l="1"/>
  <c r="J62" i="1"/>
  <c r="I57" i="1"/>
  <c r="J51" i="1"/>
  <c r="J49" i="1"/>
  <c r="H57" i="1"/>
  <c r="H30" i="1"/>
  <c r="H41" i="1"/>
  <c r="H29" i="1"/>
  <c r="H23" i="1"/>
  <c r="H6" i="1"/>
  <c r="H10" i="1"/>
  <c r="H13" i="1"/>
  <c r="H7" i="1"/>
  <c r="J36" i="1"/>
  <c r="K63" i="1"/>
  <c r="H103" i="1"/>
  <c r="J45" i="1"/>
  <c r="J50" i="1"/>
  <c r="H90" i="1"/>
  <c r="K59" i="1"/>
  <c r="J85" i="1"/>
  <c r="F57" i="1" l="1"/>
  <c r="J6" i="1"/>
  <c r="I6" i="1"/>
  <c r="I70" i="1" l="1"/>
  <c r="F70" i="1"/>
  <c r="J74" i="1"/>
  <c r="H74" i="1"/>
  <c r="J38" i="1"/>
  <c r="J37" i="1" l="1"/>
  <c r="J35" i="1"/>
  <c r="J60" i="1"/>
  <c r="H60" i="1"/>
  <c r="J99" i="1"/>
  <c r="H97" i="1"/>
  <c r="J97" i="1"/>
  <c r="J58" i="1"/>
  <c r="I100" i="1" l="1"/>
  <c r="I98" i="1"/>
  <c r="I96" i="1"/>
  <c r="I90" i="1"/>
  <c r="I84" i="1"/>
  <c r="I80" i="1"/>
  <c r="I77" i="1"/>
  <c r="I65" i="1"/>
  <c r="I39" i="1"/>
  <c r="J39" i="1" s="1"/>
  <c r="I37" i="1"/>
  <c r="I35" i="1"/>
  <c r="I32" i="1"/>
  <c r="J32" i="1" s="1"/>
  <c r="I30" i="1"/>
  <c r="J30" i="1" s="1"/>
  <c r="I23" i="1"/>
  <c r="J23" i="1" s="1"/>
  <c r="I16" i="1" l="1"/>
  <c r="J16" i="1" s="1"/>
  <c r="I13" i="1"/>
  <c r="J13" i="1" s="1"/>
  <c r="I10" i="1"/>
  <c r="H99" i="1"/>
  <c r="J61" i="1"/>
  <c r="J57" i="1" s="1"/>
  <c r="J86" i="1" s="1"/>
  <c r="H49" i="1"/>
  <c r="H50" i="1"/>
  <c r="J55" i="1"/>
  <c r="K55" i="1" s="1"/>
  <c r="I54" i="1"/>
  <c r="J84" i="1"/>
  <c r="H61" i="1" l="1"/>
  <c r="I51" i="1" l="1"/>
  <c r="I86" i="1" s="1"/>
  <c r="J40" i="1"/>
  <c r="F36" i="1"/>
  <c r="I20" i="1"/>
  <c r="J20" i="1" s="1"/>
  <c r="J19" i="1"/>
  <c r="F13" i="1"/>
  <c r="J59" i="1" l="1"/>
  <c r="K17" i="1"/>
  <c r="I27" i="1" l="1"/>
  <c r="I41" i="1" s="1"/>
  <c r="J10" i="1"/>
  <c r="J78" i="1"/>
  <c r="J77" i="1" s="1"/>
  <c r="K58" i="1"/>
  <c r="F105" i="1" l="1"/>
  <c r="J28" i="1" l="1"/>
  <c r="H104" i="1" l="1"/>
  <c r="J101" i="1"/>
  <c r="H101" i="1"/>
  <c r="H100" i="1"/>
  <c r="J98" i="1"/>
  <c r="H98" i="1"/>
  <c r="K97" i="1"/>
  <c r="H96" i="1"/>
  <c r="I92" i="1"/>
  <c r="F92" i="1"/>
  <c r="J91" i="1"/>
  <c r="H91" i="1"/>
  <c r="H92" i="1"/>
  <c r="K85" i="1"/>
  <c r="H85" i="1"/>
  <c r="H84" i="1"/>
  <c r="J81" i="1"/>
  <c r="H81" i="1"/>
  <c r="H80" i="1"/>
  <c r="K78" i="1"/>
  <c r="H78" i="1"/>
  <c r="H77" i="1"/>
  <c r="J73" i="1"/>
  <c r="H73" i="1"/>
  <c r="J72" i="1"/>
  <c r="H72" i="1"/>
  <c r="K71" i="1"/>
  <c r="H71" i="1"/>
  <c r="F86" i="1"/>
  <c r="K68" i="1"/>
  <c r="H68" i="1"/>
  <c r="H67" i="1"/>
  <c r="J66" i="1"/>
  <c r="H66" i="1"/>
  <c r="H65" i="1"/>
  <c r="J64" i="1"/>
  <c r="H64" i="1"/>
  <c r="H63" i="1"/>
  <c r="H62" i="1"/>
  <c r="H59" i="1"/>
  <c r="H58" i="1"/>
  <c r="H55" i="1"/>
  <c r="H54" i="1"/>
  <c r="J52" i="1"/>
  <c r="K52" i="1" s="1"/>
  <c r="H52" i="1"/>
  <c r="H51" i="1"/>
  <c r="K50" i="1"/>
  <c r="J46" i="1"/>
  <c r="H46" i="1"/>
  <c r="H45" i="1"/>
  <c r="H40" i="1"/>
  <c r="H39" i="1"/>
  <c r="H38" i="1"/>
  <c r="H37" i="1"/>
  <c r="H36" i="1"/>
  <c r="H35" i="1"/>
  <c r="J33" i="1"/>
  <c r="H33" i="1"/>
  <c r="H32" i="1"/>
  <c r="J31" i="1"/>
  <c r="H31" i="1"/>
  <c r="J29" i="1"/>
  <c r="H28" i="1"/>
  <c r="J24" i="1"/>
  <c r="H24" i="1"/>
  <c r="J17" i="1"/>
  <c r="H17" i="1"/>
  <c r="H16" i="1"/>
  <c r="J14" i="1"/>
  <c r="H14" i="1"/>
  <c r="J11" i="1"/>
  <c r="H11" i="1"/>
  <c r="F10" i="1"/>
  <c r="J70" i="1" l="1"/>
  <c r="H70" i="1"/>
  <c r="K64" i="1"/>
  <c r="K81" i="1"/>
  <c r="J80" i="1"/>
  <c r="F41" i="1"/>
  <c r="K101" i="1"/>
  <c r="J100" i="1"/>
  <c r="J92" i="1"/>
  <c r="J90" i="1"/>
  <c r="K66" i="1"/>
  <c r="J65" i="1"/>
  <c r="H105" i="1"/>
  <c r="K99" i="1"/>
  <c r="J27" i="1"/>
  <c r="K72" i="1"/>
  <c r="K73" i="1"/>
  <c r="K46" i="1"/>
  <c r="H86" i="1" l="1"/>
  <c r="H106" i="1" s="1"/>
  <c r="F106" i="1"/>
  <c r="J54" i="1"/>
  <c r="J104" i="1"/>
  <c r="J103" i="1" s="1"/>
  <c r="J105" i="1" s="1"/>
  <c r="K105" i="1" s="1"/>
  <c r="I103" i="1"/>
  <c r="I105" i="1" s="1"/>
  <c r="I106" i="1" s="1"/>
  <c r="J41" i="1" l="1"/>
  <c r="K41" i="1" s="1"/>
  <c r="J106" i="1" l="1"/>
  <c r="K106" i="1" s="1"/>
</calcChain>
</file>

<file path=xl/sharedStrings.xml><?xml version="1.0" encoding="utf-8"?>
<sst xmlns="http://schemas.openxmlformats.org/spreadsheetml/2006/main" count="211" uniqueCount="174">
  <si>
    <t>Clasificación económica</t>
  </si>
  <si>
    <t>Créditos
modificados</t>
  </si>
  <si>
    <t>Créditos
finales</t>
  </si>
  <si>
    <t>Créditos Compro-
metidos</t>
  </si>
  <si>
    <t>Obligaciones reconocidas</t>
  </si>
  <si>
    <t>%
ejecución</t>
  </si>
  <si>
    <t>CAPÍTULO 1</t>
  </si>
  <si>
    <t>GASTOS DE PERSONAL</t>
  </si>
  <si>
    <t>Artículo 11</t>
  </si>
  <si>
    <t>Personal Eventual</t>
  </si>
  <si>
    <t>Concepto 110</t>
  </si>
  <si>
    <t>Personal eventual, retrib. Básicas y otras</t>
  </si>
  <si>
    <t>Subconcepto 110.00</t>
  </si>
  <si>
    <t>Centro Gestor 51</t>
  </si>
  <si>
    <t xml:space="preserve">Nómina </t>
  </si>
  <si>
    <t>Artículo 12</t>
  </si>
  <si>
    <t>Personal Funcionario</t>
  </si>
  <si>
    <t>Concepto 120</t>
  </si>
  <si>
    <t>Retribuciones básicas</t>
  </si>
  <si>
    <t>Subconcepto 120.00</t>
  </si>
  <si>
    <t xml:space="preserve">Concepto 121 </t>
  </si>
  <si>
    <t>Retribuciones complementarias</t>
  </si>
  <si>
    <t>Subconcepto 121.00</t>
  </si>
  <si>
    <t>Complementos</t>
  </si>
  <si>
    <t>Concepto 123</t>
  </si>
  <si>
    <t>Indemnizaciones por destino en el extranjero</t>
  </si>
  <si>
    <t>Subconcepto 123.00</t>
  </si>
  <si>
    <t>Artículo 15</t>
  </si>
  <si>
    <t>Incentivos al rendimiento</t>
  </si>
  <si>
    <t>Concepto 151</t>
  </si>
  <si>
    <t>Gratificaciones</t>
  </si>
  <si>
    <t>Subconcepto 151.00</t>
  </si>
  <si>
    <t>Retribuciones extraordinarias</t>
  </si>
  <si>
    <t>Centro Gestor 70</t>
  </si>
  <si>
    <t xml:space="preserve">Retribuciones servicios extraordinarios personal funcionario </t>
  </si>
  <si>
    <t>Artículo 16</t>
  </si>
  <si>
    <t>Cuotas, prestaciones y gastos sociales a cargo del empleador</t>
  </si>
  <si>
    <t>Concepto 160</t>
  </si>
  <si>
    <t>Cuotas sociales</t>
  </si>
  <si>
    <t>Subconcepto 160.00</t>
  </si>
  <si>
    <t>Seguridad Social</t>
  </si>
  <si>
    <t>Centro Gestor 71</t>
  </si>
  <si>
    <t>Protección social Régimen General y Régímenes especiales de parlamentarios y funcionarios.</t>
  </si>
  <si>
    <t>Subconcepto 160.01</t>
  </si>
  <si>
    <t>Muface</t>
  </si>
  <si>
    <t>Cuotas Muface parlamentarios y funcionarios</t>
  </si>
  <si>
    <t>Subconcepto 160.09</t>
  </si>
  <si>
    <t>Otras cotizaciones sociales</t>
  </si>
  <si>
    <t>Seguros de vida y accidentes de parlamentarios y funcionarios.</t>
  </si>
  <si>
    <t>Concepto 162</t>
  </si>
  <si>
    <t>Gastos sociales de funcionarios</t>
  </si>
  <si>
    <t>Subconcepto 162.00</t>
  </si>
  <si>
    <t>Formación y perfeccionamiento</t>
  </si>
  <si>
    <t>Centro Gestor 73</t>
  </si>
  <si>
    <t>Cursos de formación específicos para los distintos Cuerpos de funcionarios</t>
  </si>
  <si>
    <t>Subconcepto 162.04</t>
  </si>
  <si>
    <t>Acción Social</t>
  </si>
  <si>
    <t>Reglamento Fondo de Prestaciones Sociales de Funcionarios</t>
  </si>
  <si>
    <t>Subconcepto 162.05</t>
  </si>
  <si>
    <t>Seguros</t>
  </si>
  <si>
    <t>Centro Gestor 60</t>
  </si>
  <si>
    <t>Pólizas asistencia sanitaria de los desplazamientos delegaciones oficiales</t>
  </si>
  <si>
    <t>TOTAL CAPÍTULO 1. GASTOS DE PERSONAL</t>
  </si>
  <si>
    <t>CAPÍTULO 2</t>
  </si>
  <si>
    <t>GASTOS CORRIENTES EN BIENES Y SERVICIOS</t>
  </si>
  <si>
    <t>Artículo 20</t>
  </si>
  <si>
    <t>Arrendamientos y cánones</t>
  </si>
  <si>
    <t>Concepto 209</t>
  </si>
  <si>
    <t>Cánones</t>
  </si>
  <si>
    <t>Subconcepto 209.00</t>
  </si>
  <si>
    <t>Centro Gestor 54</t>
  </si>
  <si>
    <t>Renovación de dominios de internet</t>
  </si>
  <si>
    <t>Artículo 22</t>
  </si>
  <si>
    <t>Material, suministros y otros</t>
  </si>
  <si>
    <t>Concepto 220</t>
  </si>
  <si>
    <t>Material de oficina</t>
  </si>
  <si>
    <t>Subconcepto 220.00</t>
  </si>
  <si>
    <t>Ordinario no inventariable</t>
  </si>
  <si>
    <t>Centro Gestor 53</t>
  </si>
  <si>
    <t>Carnés Exparlamentarios</t>
  </si>
  <si>
    <t>Subconcepto 220.01</t>
  </si>
  <si>
    <t>Prensa, revistas, libros y otras publicaciones</t>
  </si>
  <si>
    <t>Centro Gestor 48</t>
  </si>
  <si>
    <t>Suscripción de productos documentales, publicaciones periódicas y bases de datos</t>
  </si>
  <si>
    <t>Concepto 222</t>
  </si>
  <si>
    <t>Comunicaciones</t>
  </si>
  <si>
    <t>Subconcepto 222.00</t>
  </si>
  <si>
    <t>Servicios de Telecomunicaciones</t>
  </si>
  <si>
    <t>Centro Gestor 52</t>
  </si>
  <si>
    <t>Concepto 226</t>
  </si>
  <si>
    <t>Gastos diversos</t>
  </si>
  <si>
    <t>Subconcepto 226.06</t>
  </si>
  <si>
    <t>Reuniones, conferencias y cursos</t>
  </si>
  <si>
    <t>Centro Gestor 30</t>
  </si>
  <si>
    <t>Gastos de comparecencias en Comisiones Mixtas</t>
  </si>
  <si>
    <t>Centro Gestor 40</t>
  </si>
  <si>
    <t>Reuniones bases de datos Unión Europea e IPEX</t>
  </si>
  <si>
    <t>Centro Gestor 61</t>
  </si>
  <si>
    <t>Actos protocolarios Cortes Generales</t>
  </si>
  <si>
    <t>Reuniones de órganos en los que están representadas las dos Cámaras, así como indemnizaciones por comidas y cenas del personal que asista o preste servicio por ese motivo</t>
  </si>
  <si>
    <t>Subconcepto 226.07</t>
  </si>
  <si>
    <t>Oposiciones y pruebas selectivas</t>
  </si>
  <si>
    <t>Gastos de alquiler aulas y empresas colaboradoras en oposiciones a funcionarios de las Cortes Generales</t>
  </si>
  <si>
    <t>Subconcepto 226.15</t>
  </si>
  <si>
    <t>Gastos diversos en el exterior</t>
  </si>
  <si>
    <t>Concepto 227</t>
  </si>
  <si>
    <t>Trabajos realizados por otras empresas y profesionales</t>
  </si>
  <si>
    <t>Subconcepto 227.06</t>
  </si>
  <si>
    <t>Estudios y trabajos técnicos</t>
  </si>
  <si>
    <t>Plan Editorial de Cortes Generales, Traductores y estudios técnico-jurídicos</t>
  </si>
  <si>
    <t>Centro Gestor 44</t>
  </si>
  <si>
    <t>Gastos de asesoría técnica derivados de la gestión del IVA</t>
  </si>
  <si>
    <t>Tramitación y asesoramiento en materia de Seguros Sociales</t>
  </si>
  <si>
    <t>Artículo 23</t>
  </si>
  <si>
    <t>Indemnizaciones por razón del servicio</t>
  </si>
  <si>
    <t>Concepto 230</t>
  </si>
  <si>
    <t>Dietas</t>
  </si>
  <si>
    <t>Subconcepto 230.00</t>
  </si>
  <si>
    <t xml:space="preserve">Dietas por asistencias a seminarios, jornadas, congresos </t>
  </si>
  <si>
    <t>Concepto 233</t>
  </si>
  <si>
    <t>Otras indemnizaciones</t>
  </si>
  <si>
    <t>Subconcepto 233.00</t>
  </si>
  <si>
    <t>Indemnizaciones deTribunales Oposiciones Funcionarios</t>
  </si>
  <si>
    <t>Artículo 24</t>
  </si>
  <si>
    <t>Gastos de publicaciones</t>
  </si>
  <si>
    <t>Concepto 240</t>
  </si>
  <si>
    <t>Gastos de edición y distribución</t>
  </si>
  <si>
    <t>Subconcepto 240.00</t>
  </si>
  <si>
    <t>Impresión, edición y distribución de publicaciones oficiales y no oficiales de las Cortes Generales</t>
  </si>
  <si>
    <t>TOTAL CAPÍTULO 2. GASTOS CORRIENTES EN BIENES Y SERVICIOS</t>
  </si>
  <si>
    <t>CAPÍTULO 3</t>
  </si>
  <si>
    <t>GASTOS FINANCIEROS</t>
  </si>
  <si>
    <t>Artículo 34</t>
  </si>
  <si>
    <t>De Depósitos y fianzas</t>
  </si>
  <si>
    <t>Concepto 340</t>
  </si>
  <si>
    <t>Intereses de depósitos</t>
  </si>
  <si>
    <t>Remuneración de los saldos de las cuentas titularidad de entidades del Sector Público</t>
  </si>
  <si>
    <t>TOTAL CAPÍTULO 3. GASTOS FINANCIEROS</t>
  </si>
  <si>
    <t>CAPÍTULO 4</t>
  </si>
  <si>
    <t>TRANSFERENCIAS CORRIENTES</t>
  </si>
  <si>
    <t>Artículo 48</t>
  </si>
  <si>
    <t>A familias e instituciones sin fines de lucro</t>
  </si>
  <si>
    <t>Concepto 480</t>
  </si>
  <si>
    <t>Subvenciones a institutos</t>
  </si>
  <si>
    <t>Subconcepto 480.01</t>
  </si>
  <si>
    <t>Subvenciones a Institutos</t>
  </si>
  <si>
    <t>Cuotas  a institutos (IPEX)</t>
  </si>
  <si>
    <t>Subconcepto 480.02</t>
  </si>
  <si>
    <t>Subvenciones a asociaciones</t>
  </si>
  <si>
    <t>Subvención Asociación ex–Diputados y ex–Senadores</t>
  </si>
  <si>
    <t>Subconcepto 480.04</t>
  </si>
  <si>
    <t>Otras prestaciones económicas</t>
  </si>
  <si>
    <t>Prestaciones reguladas en los arts. 1 al 6 y art. 9 del Reglamento de pensiones parlamentarias</t>
  </si>
  <si>
    <t>Al exterior</t>
  </si>
  <si>
    <t>Concepto 490</t>
  </si>
  <si>
    <t>Subconcepto 490.00</t>
  </si>
  <si>
    <t>Contribuciones a las Asambleas Parlamentarias Internacionales</t>
  </si>
  <si>
    <t>TOTAL CAPÍTULO 4. TRANSFERENCIAS CORRIENTES</t>
  </si>
  <si>
    <t>TOTAL SERVICIO 01. CORTES GENERALES</t>
  </si>
  <si>
    <t>Representación Permanente de CC.GG. ante la UE</t>
  </si>
  <si>
    <t>Contribuciones a planes de pensiones</t>
  </si>
  <si>
    <t>Concepto 127</t>
  </si>
  <si>
    <t>Subconcepto 127.00</t>
  </si>
  <si>
    <t>Créditos Ppto. inicial</t>
  </si>
  <si>
    <t>Gastos protocolarios realizados por las Mesas en sesiones conjuntas.</t>
  </si>
  <si>
    <t>Subconcepto 340.99</t>
  </si>
  <si>
    <t>Gastos de viajes del servicio protección de la Presidencia Congreso de los Diputados</t>
  </si>
  <si>
    <t>Gastos varios en Oposiciones Funcionarios (traducción lengua de signos)</t>
  </si>
  <si>
    <t>Gastos de delegaciones oficiales de las Cortes Generales</t>
  </si>
  <si>
    <t>Solo los reintegros de las pólizas de seguro, que se compensan con el gasto que se vaya produciendo.</t>
  </si>
  <si>
    <t>PRESUPUESTO DE LAS CORTES GENERALES DEL EJERCICIO PRESUPUESTARIO 2019 (PRESUPUESTO PRORROGADO 2018). DETALLE POR CENTROS GESTORES (31-12-2019)</t>
  </si>
  <si>
    <t>Seguimiento y control de los procesos de IT (Incapacidad Temporal)</t>
  </si>
  <si>
    <t>Servicio ADSL RepresentaciónPermanente CC.GG.ante la UE</t>
  </si>
  <si>
    <t>Gastos por alquiler vivienda, mudanza Representación de Cortes Generales en la 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</si>
</sst>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_-* #,##0.00\ _p_t_a_-;\-* #,##0.00\ _p_t_a_-;_-* &quot;-&quot;??\ _p_t_a_-;_-@_-"/>
  </numFmts>
  <fonts count="9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 Narrow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 applyBorder="1" applyAlignment="1">
      <alignment vertical="top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vertical="top"/>
    </xf>
    <xf numFmtId="0" fontId="3" fillId="0" borderId="14" xfId="0" applyFont="1" applyBorder="1" applyAlignment="1">
      <alignment horizontal="right" vertical="top"/>
    </xf>
    <xf numFmtId="0" fontId="2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164" fontId="2" fillId="0" borderId="16" xfId="0" applyNumberFormat="1" applyFont="1" applyBorder="1" applyAlignment="1">
      <alignment horizontal="right" vertical="top"/>
    </xf>
    <xf numFmtId="164" fontId="2" fillId="0" borderId="17" xfId="0" applyNumberFormat="1" applyFont="1" applyBorder="1" applyAlignment="1">
      <alignment horizontal="right" vertical="top"/>
    </xf>
    <xf numFmtId="164" fontId="2" fillId="0" borderId="18" xfId="0" applyNumberFormat="1" applyFont="1" applyBorder="1" applyAlignment="1">
      <alignment horizontal="right" vertical="top"/>
    </xf>
    <xf numFmtId="0" fontId="2" fillId="0" borderId="19" xfId="0" applyFont="1" applyBorder="1" applyAlignment="1">
      <alignment horizontal="center" vertical="top"/>
    </xf>
    <xf numFmtId="4" fontId="2" fillId="0" borderId="17" xfId="0" applyNumberFormat="1" applyFont="1" applyBorder="1" applyAlignment="1">
      <alignment vertical="top"/>
    </xf>
    <xf numFmtId="10" fontId="2" fillId="0" borderId="18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horizontal="center" vertical="top"/>
    </xf>
    <xf numFmtId="0" fontId="2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2" fillId="0" borderId="17" xfId="0" applyFont="1" applyBorder="1" applyAlignment="1">
      <alignment vertical="top" wrapText="1"/>
    </xf>
    <xf numFmtId="0" fontId="2" fillId="0" borderId="2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 wrapText="1"/>
    </xf>
    <xf numFmtId="10" fontId="2" fillId="0" borderId="18" xfId="0" applyNumberFormat="1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" fontId="2" fillId="0" borderId="12" xfId="0" applyNumberFormat="1" applyFont="1" applyBorder="1" applyAlignment="1">
      <alignment vertical="top"/>
    </xf>
    <xf numFmtId="10" fontId="2" fillId="0" borderId="14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justify" vertical="top"/>
    </xf>
    <xf numFmtId="0" fontId="2" fillId="0" borderId="23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 wrapText="1"/>
    </xf>
    <xf numFmtId="164" fontId="2" fillId="0" borderId="23" xfId="0" applyNumberFormat="1" applyFont="1" applyBorder="1" applyAlignment="1">
      <alignment horizontal="right" vertical="top"/>
    </xf>
    <xf numFmtId="164" fontId="2" fillId="0" borderId="24" xfId="0" applyNumberFormat="1" applyFont="1" applyBorder="1" applyAlignment="1">
      <alignment horizontal="right" vertical="top"/>
    </xf>
    <xf numFmtId="0" fontId="3" fillId="2" borderId="25" xfId="0" applyFont="1" applyFill="1" applyBorder="1" applyAlignment="1">
      <alignment horizontal="center" vertical="top"/>
    </xf>
    <xf numFmtId="164" fontId="2" fillId="0" borderId="12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0" fontId="3" fillId="0" borderId="17" xfId="0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0" fontId="5" fillId="2" borderId="25" xfId="0" applyFont="1" applyFill="1" applyBorder="1" applyAlignment="1">
      <alignment horizontal="center" vertical="top"/>
    </xf>
    <xf numFmtId="164" fontId="3" fillId="0" borderId="0" xfId="0" applyNumberFormat="1" applyFont="1" applyBorder="1" applyAlignment="1">
      <alignment vertical="top"/>
    </xf>
    <xf numFmtId="164" fontId="1" fillId="0" borderId="10" xfId="0" applyNumberFormat="1" applyFont="1" applyFill="1" applyBorder="1" applyAlignment="1">
      <alignment horizontal="right" vertical="top"/>
    </xf>
    <xf numFmtId="164" fontId="1" fillId="0" borderId="11" xfId="0" applyNumberFormat="1" applyFont="1" applyFill="1" applyBorder="1" applyAlignment="1">
      <alignment horizontal="right" vertical="top"/>
    </xf>
    <xf numFmtId="4" fontId="2" fillId="0" borderId="17" xfId="0" applyNumberFormat="1" applyFont="1" applyFill="1" applyBorder="1" applyAlignment="1">
      <alignment vertical="top"/>
    </xf>
    <xf numFmtId="10" fontId="2" fillId="0" borderId="14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164" fontId="1" fillId="0" borderId="17" xfId="0" applyNumberFormat="1" applyFont="1" applyFill="1" applyBorder="1" applyAlignment="1">
      <alignment horizontal="right" vertical="top"/>
    </xf>
    <xf numFmtId="164" fontId="1" fillId="0" borderId="18" xfId="0" applyNumberFormat="1" applyFont="1" applyFill="1" applyBorder="1" applyAlignment="1">
      <alignment horizontal="right" vertical="top"/>
    </xf>
    <xf numFmtId="10" fontId="2" fillId="0" borderId="18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left" vertical="top" wrapText="1"/>
    </xf>
    <xf numFmtId="165" fontId="2" fillId="0" borderId="12" xfId="0" applyNumberFormat="1" applyFont="1" applyBorder="1" applyAlignment="1">
      <alignment vertical="top"/>
    </xf>
    <xf numFmtId="164" fontId="2" fillId="0" borderId="32" xfId="0" applyNumberFormat="1" applyFont="1" applyBorder="1" applyAlignment="1">
      <alignment horizontal="right" vertical="top"/>
    </xf>
    <xf numFmtId="0" fontId="2" fillId="0" borderId="15" xfId="0" applyFont="1" applyBorder="1" applyAlignment="1">
      <alignment horizontal="center" vertical="top"/>
    </xf>
    <xf numFmtId="0" fontId="2" fillId="0" borderId="33" xfId="0" applyFont="1" applyBorder="1" applyAlignment="1">
      <alignment horizontal="left" vertical="top"/>
    </xf>
    <xf numFmtId="0" fontId="2" fillId="0" borderId="35" xfId="0" applyFont="1" applyBorder="1" applyAlignment="1">
      <alignment horizontal="left" vertical="top"/>
    </xf>
    <xf numFmtId="0" fontId="1" fillId="2" borderId="25" xfId="0" applyFont="1" applyFill="1" applyBorder="1" applyAlignment="1">
      <alignment horizontal="center" vertical="top"/>
    </xf>
    <xf numFmtId="0" fontId="1" fillId="3" borderId="36" xfId="0" applyFont="1" applyFill="1" applyBorder="1" applyAlignment="1">
      <alignment horizontal="right" vertical="top"/>
    </xf>
    <xf numFmtId="0" fontId="2" fillId="0" borderId="17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164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/>
    </xf>
    <xf numFmtId="164" fontId="1" fillId="2" borderId="26" xfId="0" applyNumberFormat="1" applyFont="1" applyFill="1" applyBorder="1" applyAlignment="1">
      <alignment horizontal="right" vertical="center"/>
    </xf>
    <xf numFmtId="164" fontId="1" fillId="2" borderId="27" xfId="0" applyNumberFormat="1" applyFont="1" applyFill="1" applyBorder="1" applyAlignment="1">
      <alignment horizontal="right" vertical="center"/>
    </xf>
    <xf numFmtId="10" fontId="1" fillId="2" borderId="28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top"/>
    </xf>
    <xf numFmtId="0" fontId="2" fillId="0" borderId="21" xfId="0" applyFont="1" applyBorder="1" applyAlignment="1">
      <alignment vertical="top"/>
    </xf>
    <xf numFmtId="0" fontId="2" fillId="0" borderId="20" xfId="0" applyFont="1" applyBorder="1" applyAlignment="1">
      <alignment vertical="top" wrapText="1"/>
    </xf>
    <xf numFmtId="0" fontId="6" fillId="0" borderId="0" xfId="0" applyFont="1" applyAlignment="1"/>
    <xf numFmtId="0" fontId="2" fillId="0" borderId="17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5" fillId="2" borderId="25" xfId="0" applyFont="1" applyFill="1" applyBorder="1" applyAlignment="1">
      <alignment horizontal="center" vertical="center"/>
    </xf>
    <xf numFmtId="164" fontId="1" fillId="3" borderId="37" xfId="0" applyNumberFormat="1" applyFont="1" applyFill="1" applyBorder="1" applyAlignment="1">
      <alignment horizontal="right" vertical="center"/>
    </xf>
    <xf numFmtId="10" fontId="1" fillId="3" borderId="38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horizontal="justify" vertical="top"/>
    </xf>
    <xf numFmtId="0" fontId="2" fillId="0" borderId="17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164" fontId="2" fillId="0" borderId="23" xfId="0" applyNumberFormat="1" applyFont="1" applyFill="1" applyBorder="1" applyAlignment="1">
      <alignment horizontal="right" vertical="top"/>
    </xf>
    <xf numFmtId="0" fontId="2" fillId="0" borderId="2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164" fontId="2" fillId="0" borderId="33" xfId="0" applyNumberFormat="1" applyFont="1" applyBorder="1" applyAlignment="1">
      <alignment horizontal="right" vertical="top"/>
    </xf>
    <xf numFmtId="164" fontId="2" fillId="0" borderId="34" xfId="0" applyNumberFormat="1" applyFont="1" applyBorder="1" applyAlignment="1">
      <alignment horizontal="righ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/>
    <xf numFmtId="0" fontId="2" fillId="0" borderId="17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vertical="top"/>
    </xf>
    <xf numFmtId="0" fontId="2" fillId="0" borderId="20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vertical="top"/>
    </xf>
    <xf numFmtId="0" fontId="4" fillId="2" borderId="26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" fillId="3" borderId="37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horizontal="justify" vertical="top"/>
    </xf>
    <xf numFmtId="0" fontId="4" fillId="2" borderId="26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7"/>
  <sheetViews>
    <sheetView tabSelected="1" topLeftCell="A55" zoomScaleNormal="100" zoomScaleSheetLayoutView="100" workbookViewId="0">
      <selection activeCell="M64" sqref="M64"/>
    </sheetView>
  </sheetViews>
  <sheetFormatPr baseColWidth="10" defaultColWidth="11.42578125" defaultRowHeight="12.75" x14ac:dyDescent="0.2"/>
  <cols>
    <col min="1" max="1" width="10.7109375" style="67" customWidth="1"/>
    <col min="2" max="2" width="10.28515625" style="67" customWidth="1"/>
    <col min="3" max="3" width="15.5703125" style="67" customWidth="1"/>
    <col min="4" max="4" width="13.85546875" style="67" customWidth="1"/>
    <col min="5" max="5" width="26.85546875" style="67" customWidth="1"/>
    <col min="6" max="6" width="12.7109375" style="67" customWidth="1"/>
    <col min="7" max="7" width="11.28515625" style="67" customWidth="1"/>
    <col min="8" max="8" width="13.140625" style="70" customWidth="1"/>
    <col min="9" max="9" width="11.7109375" style="68" customWidth="1"/>
    <col min="10" max="10" width="11.42578125" style="68" customWidth="1"/>
    <col min="11" max="11" width="9.85546875" style="71" customWidth="1"/>
    <col min="12" max="16384" width="11.42578125" style="67"/>
  </cols>
  <sheetData>
    <row r="1" spans="1:11" s="1" customFormat="1" ht="24.6" customHeight="1" thickTop="1" thickBot="1" x14ac:dyDescent="0.25">
      <c r="A1" s="103" t="s">
        <v>170</v>
      </c>
      <c r="B1" s="104"/>
      <c r="C1" s="104"/>
      <c r="D1" s="104"/>
      <c r="E1" s="104"/>
      <c r="F1" s="104"/>
      <c r="G1" s="104"/>
      <c r="H1" s="104"/>
      <c r="I1" s="105"/>
      <c r="J1" s="105"/>
      <c r="K1" s="106"/>
    </row>
    <row r="2" spans="1:11" s="6" customFormat="1" ht="38.25" customHeight="1" thickTop="1" thickBot="1" x14ac:dyDescent="0.25">
      <c r="A2" s="108" t="s">
        <v>0</v>
      </c>
      <c r="B2" s="109"/>
      <c r="C2" s="109"/>
      <c r="D2" s="109"/>
      <c r="E2" s="109"/>
      <c r="F2" s="91" t="s">
        <v>163</v>
      </c>
      <c r="G2" s="91" t="s">
        <v>1</v>
      </c>
      <c r="H2" s="2" t="s">
        <v>2</v>
      </c>
      <c r="I2" s="3" t="s">
        <v>3</v>
      </c>
      <c r="J2" s="4" t="s">
        <v>4</v>
      </c>
      <c r="K2" s="5" t="s">
        <v>5</v>
      </c>
    </row>
    <row r="3" spans="1:11" s="1" customFormat="1" ht="22.15" customHeight="1" thickTop="1" x14ac:dyDescent="0.2">
      <c r="A3" s="85" t="s">
        <v>6</v>
      </c>
      <c r="B3" s="92" t="s">
        <v>7</v>
      </c>
      <c r="C3" s="88"/>
      <c r="D3" s="9"/>
      <c r="E3" s="9"/>
      <c r="F3" s="10"/>
      <c r="G3" s="10"/>
      <c r="H3" s="11"/>
      <c r="I3" s="7"/>
      <c r="J3" s="7"/>
      <c r="K3" s="12"/>
    </row>
    <row r="4" spans="1:11" s="1" customFormat="1" x14ac:dyDescent="0.2">
      <c r="A4" s="8" t="s">
        <v>8</v>
      </c>
      <c r="B4" s="9" t="s">
        <v>9</v>
      </c>
      <c r="C4" s="9"/>
      <c r="D4" s="9"/>
      <c r="E4" s="7"/>
      <c r="F4" s="10"/>
      <c r="G4" s="10"/>
      <c r="H4" s="11"/>
      <c r="I4" s="7"/>
      <c r="J4" s="7"/>
      <c r="K4" s="12"/>
    </row>
    <row r="5" spans="1:11" s="1" customFormat="1" x14ac:dyDescent="0.2">
      <c r="A5" s="13"/>
      <c r="B5" s="9" t="s">
        <v>10</v>
      </c>
      <c r="C5" s="9" t="s">
        <v>11</v>
      </c>
      <c r="D5" s="9"/>
      <c r="E5" s="7"/>
      <c r="F5" s="10"/>
      <c r="G5" s="10"/>
      <c r="H5" s="11"/>
      <c r="I5" s="7"/>
      <c r="J5" s="7"/>
      <c r="K5" s="12"/>
    </row>
    <row r="6" spans="1:11" s="1" customFormat="1" x14ac:dyDescent="0.2">
      <c r="A6" s="13"/>
      <c r="B6" s="66"/>
      <c r="C6" s="9" t="s">
        <v>12</v>
      </c>
      <c r="D6" s="9" t="s">
        <v>11</v>
      </c>
      <c r="E6" s="7"/>
      <c r="F6" s="14">
        <v>20950</v>
      </c>
      <c r="G6" s="15">
        <f>G7</f>
        <v>-20000</v>
      </c>
      <c r="H6" s="16">
        <f>H7</f>
        <v>950</v>
      </c>
      <c r="I6" s="18">
        <f>SUM(I7)</f>
        <v>0</v>
      </c>
      <c r="J6" s="18">
        <f>SUM(J7)</f>
        <v>0</v>
      </c>
      <c r="K6" s="76"/>
    </row>
    <row r="7" spans="1:11" s="1" customFormat="1" x14ac:dyDescent="0.2">
      <c r="A7" s="13"/>
      <c r="B7" s="66"/>
      <c r="C7" s="9"/>
      <c r="D7" s="9" t="s">
        <v>13</v>
      </c>
      <c r="E7" s="7" t="s">
        <v>14</v>
      </c>
      <c r="F7" s="14">
        <v>20950</v>
      </c>
      <c r="G7" s="15">
        <v>-20000</v>
      </c>
      <c r="H7" s="16">
        <f>SUM(F7:G7)</f>
        <v>950</v>
      </c>
      <c r="I7" s="18">
        <v>0</v>
      </c>
      <c r="J7" s="18">
        <v>0</v>
      </c>
      <c r="K7" s="19">
        <v>0</v>
      </c>
    </row>
    <row r="8" spans="1:11" s="1" customFormat="1" x14ac:dyDescent="0.2">
      <c r="A8" s="8" t="s">
        <v>15</v>
      </c>
      <c r="B8" s="107" t="s">
        <v>16</v>
      </c>
      <c r="C8" s="107"/>
      <c r="D8" s="107"/>
      <c r="E8" s="107"/>
      <c r="G8" s="15"/>
      <c r="H8" s="16"/>
      <c r="I8" s="18"/>
      <c r="J8" s="18"/>
      <c r="K8" s="19"/>
    </row>
    <row r="9" spans="1:11" s="1" customFormat="1" x14ac:dyDescent="0.2">
      <c r="A9" s="8"/>
      <c r="B9" s="90" t="s">
        <v>17</v>
      </c>
      <c r="C9" s="107" t="s">
        <v>18</v>
      </c>
      <c r="D9" s="107"/>
      <c r="E9" s="107"/>
      <c r="F9" s="15"/>
      <c r="G9" s="15"/>
      <c r="H9" s="16"/>
      <c r="I9" s="20"/>
      <c r="J9" s="20"/>
      <c r="K9" s="21"/>
    </row>
    <row r="10" spans="1:11" s="1" customFormat="1" x14ac:dyDescent="0.2">
      <c r="A10" s="8"/>
      <c r="B10" s="20"/>
      <c r="C10" s="20" t="s">
        <v>19</v>
      </c>
      <c r="D10" s="22" t="s">
        <v>18</v>
      </c>
      <c r="E10" s="23"/>
      <c r="F10" s="14">
        <f>SUM(F11)</f>
        <v>24711524</v>
      </c>
      <c r="G10" s="15">
        <f>G11</f>
        <v>40000</v>
      </c>
      <c r="H10" s="16">
        <f>F11+G11</f>
        <v>24751524</v>
      </c>
      <c r="I10" s="18">
        <f>SUM(I11)</f>
        <v>24360206.859999999</v>
      </c>
      <c r="J10" s="18">
        <f>SUM(I10)</f>
        <v>24360206.859999999</v>
      </c>
      <c r="K10" s="17"/>
    </row>
    <row r="11" spans="1:11" s="1" customFormat="1" x14ac:dyDescent="0.2">
      <c r="A11" s="8"/>
      <c r="B11" s="20"/>
      <c r="C11" s="20"/>
      <c r="D11" s="24" t="s">
        <v>13</v>
      </c>
      <c r="E11" s="24" t="s">
        <v>14</v>
      </c>
      <c r="F11" s="14">
        <v>24711524</v>
      </c>
      <c r="G11" s="15">
        <v>40000</v>
      </c>
      <c r="H11" s="16">
        <f>SUM(F11:G11)</f>
        <v>24751524</v>
      </c>
      <c r="I11" s="18">
        <v>24360206.859999999</v>
      </c>
      <c r="J11" s="18">
        <f>SUM(I11)</f>
        <v>24360206.859999999</v>
      </c>
      <c r="K11" s="19">
        <f>J11*100/H11/100</f>
        <v>0.98419017996629221</v>
      </c>
    </row>
    <row r="12" spans="1:11" s="1" customFormat="1" x14ac:dyDescent="0.2">
      <c r="A12" s="8"/>
      <c r="B12" s="90" t="s">
        <v>20</v>
      </c>
      <c r="C12" s="107" t="s">
        <v>21</v>
      </c>
      <c r="D12" s="107"/>
      <c r="E12" s="107"/>
      <c r="F12" s="15"/>
      <c r="G12" s="15"/>
      <c r="H12" s="16"/>
      <c r="I12" s="18"/>
      <c r="J12" s="18"/>
      <c r="K12" s="19"/>
    </row>
    <row r="13" spans="1:11" s="1" customFormat="1" x14ac:dyDescent="0.2">
      <c r="A13" s="8"/>
      <c r="B13" s="90"/>
      <c r="C13" s="90" t="s">
        <v>22</v>
      </c>
      <c r="D13" s="25" t="s">
        <v>21</v>
      </c>
      <c r="E13" s="23"/>
      <c r="F13" s="14">
        <f>F14</f>
        <v>13995846</v>
      </c>
      <c r="G13" s="15">
        <f>G14</f>
        <v>150000</v>
      </c>
      <c r="H13" s="16">
        <f>H14</f>
        <v>14145846</v>
      </c>
      <c r="I13" s="18">
        <f>SUM(I14)</f>
        <v>14020369.93</v>
      </c>
      <c r="J13" s="18">
        <f>SUM(I13)</f>
        <v>14020369.93</v>
      </c>
      <c r="K13" s="17"/>
    </row>
    <row r="14" spans="1:11" s="1" customFormat="1" x14ac:dyDescent="0.2">
      <c r="A14" s="8"/>
      <c r="B14" s="90"/>
      <c r="C14" s="90"/>
      <c r="D14" s="26" t="s">
        <v>13</v>
      </c>
      <c r="E14" s="20" t="s">
        <v>23</v>
      </c>
      <c r="F14" s="14">
        <v>13995846</v>
      </c>
      <c r="G14" s="15">
        <v>150000</v>
      </c>
      <c r="H14" s="16">
        <f>SUM(F14:G14)</f>
        <v>14145846</v>
      </c>
      <c r="I14" s="18">
        <v>14020369.93</v>
      </c>
      <c r="J14" s="18">
        <f>SUM(I14)</f>
        <v>14020369.93</v>
      </c>
      <c r="K14" s="19">
        <f>J14*100/H13/100</f>
        <v>0.9911298292092251</v>
      </c>
    </row>
    <row r="15" spans="1:11" s="1" customFormat="1" x14ac:dyDescent="0.2">
      <c r="A15" s="8"/>
      <c r="B15" s="90" t="s">
        <v>24</v>
      </c>
      <c r="C15" s="107" t="s">
        <v>25</v>
      </c>
      <c r="D15" s="107"/>
      <c r="E15" s="107"/>
      <c r="F15" s="15"/>
      <c r="G15" s="15"/>
      <c r="H15" s="16"/>
      <c r="I15" s="18"/>
      <c r="J15" s="18"/>
      <c r="K15" s="19"/>
    </row>
    <row r="16" spans="1:11" s="1" customFormat="1" x14ac:dyDescent="0.2">
      <c r="A16" s="8"/>
      <c r="B16" s="20"/>
      <c r="C16" s="20" t="s">
        <v>26</v>
      </c>
      <c r="D16" s="22" t="s">
        <v>25</v>
      </c>
      <c r="E16" s="23"/>
      <c r="F16" s="14">
        <v>64920</v>
      </c>
      <c r="G16" s="15"/>
      <c r="H16" s="16">
        <f>F16+G16</f>
        <v>64920</v>
      </c>
      <c r="I16" s="18">
        <f>SUM(I17)</f>
        <v>64920</v>
      </c>
      <c r="J16" s="18">
        <f>SUM(I16)</f>
        <v>64920</v>
      </c>
      <c r="K16" s="27"/>
    </row>
    <row r="17" spans="1:11" s="1" customFormat="1" ht="24" customHeight="1" x14ac:dyDescent="0.2">
      <c r="A17" s="8"/>
      <c r="B17" s="20"/>
      <c r="C17" s="20"/>
      <c r="D17" s="24" t="s">
        <v>13</v>
      </c>
      <c r="E17" s="24" t="s">
        <v>159</v>
      </c>
      <c r="F17" s="14">
        <v>64920</v>
      </c>
      <c r="G17" s="15"/>
      <c r="H17" s="16">
        <f>SUM(F17:G17)</f>
        <v>64920</v>
      </c>
      <c r="I17" s="15">
        <v>64920</v>
      </c>
      <c r="J17" s="18">
        <f>SUM(I17)</f>
        <v>64920</v>
      </c>
      <c r="K17" s="19">
        <f>I17*100/F17/100</f>
        <v>1</v>
      </c>
    </row>
    <row r="18" spans="1:11" s="1" customFormat="1" x14ac:dyDescent="0.2">
      <c r="A18" s="8"/>
      <c r="B18" s="90" t="s">
        <v>161</v>
      </c>
      <c r="C18" s="90" t="s">
        <v>160</v>
      </c>
      <c r="D18" s="24"/>
      <c r="E18" s="24"/>
      <c r="F18" s="14"/>
      <c r="G18" s="15"/>
      <c r="H18" s="16"/>
      <c r="K18" s="19"/>
    </row>
    <row r="19" spans="1:11" s="1" customFormat="1" ht="12" customHeight="1" x14ac:dyDescent="0.2">
      <c r="A19" s="8"/>
      <c r="B19" s="20"/>
      <c r="C19" s="20" t="s">
        <v>162</v>
      </c>
      <c r="D19" s="110" t="s">
        <v>160</v>
      </c>
      <c r="E19" s="125"/>
      <c r="F19" s="14"/>
      <c r="G19" s="15"/>
      <c r="H19" s="16"/>
      <c r="I19" s="15">
        <v>0</v>
      </c>
      <c r="J19" s="15">
        <f>I19</f>
        <v>0</v>
      </c>
      <c r="K19" s="19"/>
    </row>
    <row r="20" spans="1:11" s="1" customFormat="1" ht="33.75" customHeight="1" x14ac:dyDescent="0.2">
      <c r="A20" s="8"/>
      <c r="B20" s="20"/>
      <c r="C20" s="20"/>
      <c r="D20" s="24" t="s">
        <v>41</v>
      </c>
      <c r="E20" s="24" t="s">
        <v>169</v>
      </c>
      <c r="F20" s="14"/>
      <c r="G20" s="15"/>
      <c r="H20" s="16"/>
      <c r="I20" s="15">
        <f>I19</f>
        <v>0</v>
      </c>
      <c r="J20" s="15">
        <f>I20</f>
        <v>0</v>
      </c>
      <c r="K20" s="19"/>
    </row>
    <row r="21" spans="1:11" s="1" customFormat="1" ht="12.75" customHeight="1" x14ac:dyDescent="0.2">
      <c r="A21" s="8" t="s">
        <v>27</v>
      </c>
      <c r="B21" s="107" t="s">
        <v>28</v>
      </c>
      <c r="C21" s="107"/>
      <c r="D21" s="107"/>
      <c r="E21" s="107"/>
      <c r="F21" s="15"/>
      <c r="G21" s="15"/>
      <c r="H21" s="16"/>
      <c r="I21" s="18"/>
      <c r="J21" s="18"/>
      <c r="K21" s="19"/>
    </row>
    <row r="22" spans="1:11" s="1" customFormat="1" ht="12.75" customHeight="1" x14ac:dyDescent="0.2">
      <c r="A22" s="8"/>
      <c r="B22" s="90" t="s">
        <v>29</v>
      </c>
      <c r="C22" s="107" t="s">
        <v>30</v>
      </c>
      <c r="D22" s="107"/>
      <c r="E22" s="107"/>
      <c r="F22" s="15"/>
      <c r="G22" s="15"/>
      <c r="H22" s="16"/>
      <c r="I22" s="18"/>
      <c r="J22" s="18"/>
      <c r="K22" s="19"/>
    </row>
    <row r="23" spans="1:11" s="1" customFormat="1" ht="12.75" customHeight="1" x14ac:dyDescent="0.2">
      <c r="A23" s="8"/>
      <c r="B23" s="90"/>
      <c r="C23" s="90" t="s">
        <v>31</v>
      </c>
      <c r="D23" s="25" t="s">
        <v>32</v>
      </c>
      <c r="E23" s="77"/>
      <c r="F23" s="15">
        <v>60000</v>
      </c>
      <c r="G23" s="15">
        <f>G24</f>
        <v>63000</v>
      </c>
      <c r="H23" s="16">
        <f>H24</f>
        <v>123000</v>
      </c>
      <c r="I23" s="18">
        <f>SUM(I24)</f>
        <v>91427.79</v>
      </c>
      <c r="J23" s="18">
        <f>SUM(I23)</f>
        <v>91427.79</v>
      </c>
      <c r="K23" s="19"/>
    </row>
    <row r="24" spans="1:11" s="1" customFormat="1" ht="22.9" customHeight="1" x14ac:dyDescent="0.2">
      <c r="A24" s="8"/>
      <c r="B24" s="90"/>
      <c r="C24" s="90"/>
      <c r="D24" s="26" t="s">
        <v>33</v>
      </c>
      <c r="E24" s="28" t="s">
        <v>34</v>
      </c>
      <c r="F24" s="15">
        <v>60000</v>
      </c>
      <c r="G24" s="15">
        <v>63000</v>
      </c>
      <c r="H24" s="16">
        <f>SUM(F24:G24)</f>
        <v>123000</v>
      </c>
      <c r="I24" s="18">
        <v>91427.79</v>
      </c>
      <c r="J24" s="18">
        <f>SUM(I24)</f>
        <v>91427.79</v>
      </c>
      <c r="K24" s="19">
        <f>J24*100/H24/100</f>
        <v>0.74331536585365854</v>
      </c>
    </row>
    <row r="25" spans="1:11" s="1" customFormat="1" ht="12.75" customHeight="1" x14ac:dyDescent="0.2">
      <c r="A25" s="8" t="s">
        <v>35</v>
      </c>
      <c r="B25" s="121" t="s">
        <v>36</v>
      </c>
      <c r="C25" s="121"/>
      <c r="D25" s="121"/>
      <c r="E25" s="121"/>
      <c r="F25" s="15"/>
      <c r="G25" s="15"/>
      <c r="H25" s="16"/>
      <c r="I25" s="18"/>
      <c r="J25" s="18"/>
      <c r="K25" s="19"/>
    </row>
    <row r="26" spans="1:11" s="1" customFormat="1" ht="12.75" customHeight="1" x14ac:dyDescent="0.2">
      <c r="A26" s="8"/>
      <c r="B26" s="93" t="s">
        <v>37</v>
      </c>
      <c r="C26" s="107" t="s">
        <v>38</v>
      </c>
      <c r="D26" s="107"/>
      <c r="E26" s="107"/>
      <c r="F26" s="15"/>
      <c r="G26" s="15"/>
      <c r="H26" s="16"/>
      <c r="I26" s="18"/>
      <c r="J26" s="18"/>
      <c r="K26" s="19"/>
    </row>
    <row r="27" spans="1:11" s="1" customFormat="1" x14ac:dyDescent="0.2">
      <c r="A27" s="8"/>
      <c r="B27" s="93"/>
      <c r="C27" s="90" t="s">
        <v>39</v>
      </c>
      <c r="D27" s="25" t="s">
        <v>40</v>
      </c>
      <c r="E27" s="77"/>
      <c r="F27" s="14">
        <f>SUM(F28:F29)</f>
        <v>8495800</v>
      </c>
      <c r="G27" s="15">
        <f>SUM(G28:G29)</f>
        <v>370000</v>
      </c>
      <c r="H27" s="16">
        <f>H29</f>
        <v>8865800</v>
      </c>
      <c r="I27" s="14">
        <f>SUM(I28:I29)</f>
        <v>8818745.25</v>
      </c>
      <c r="J27" s="18">
        <f>SUM(J28:J29)</f>
        <v>8818745.25</v>
      </c>
      <c r="K27" s="19"/>
    </row>
    <row r="28" spans="1:11" s="1" customFormat="1" ht="34.5" customHeight="1" x14ac:dyDescent="0.2">
      <c r="A28" s="8"/>
      <c r="B28" s="93"/>
      <c r="C28" s="90"/>
      <c r="D28" s="26" t="s">
        <v>33</v>
      </c>
      <c r="E28" s="28" t="s">
        <v>171</v>
      </c>
      <c r="F28" s="14">
        <v>0</v>
      </c>
      <c r="G28" s="15"/>
      <c r="H28" s="16">
        <f>SUM(F28:G28)</f>
        <v>0</v>
      </c>
      <c r="I28" s="18">
        <v>0</v>
      </c>
      <c r="J28" s="18">
        <f t="shared" ref="J28:J33" si="0">SUM(I28)</f>
        <v>0</v>
      </c>
      <c r="K28" s="19">
        <v>0</v>
      </c>
    </row>
    <row r="29" spans="1:11" s="1" customFormat="1" ht="33.6" customHeight="1" x14ac:dyDescent="0.2">
      <c r="A29" s="8"/>
      <c r="B29" s="93"/>
      <c r="C29" s="90"/>
      <c r="D29" s="26" t="s">
        <v>41</v>
      </c>
      <c r="E29" s="28" t="s">
        <v>42</v>
      </c>
      <c r="F29" s="14">
        <v>8495800</v>
      </c>
      <c r="G29" s="15">
        <v>370000</v>
      </c>
      <c r="H29" s="16">
        <f>SUM(F29:G29)</f>
        <v>8865800</v>
      </c>
      <c r="I29" s="18">
        <v>8818745.25</v>
      </c>
      <c r="J29" s="18">
        <f t="shared" si="0"/>
        <v>8818745.25</v>
      </c>
      <c r="K29" s="19">
        <f>J29*100/H29/100</f>
        <v>0.99469255453540573</v>
      </c>
    </row>
    <row r="30" spans="1:11" s="1" customFormat="1" x14ac:dyDescent="0.2">
      <c r="A30" s="8"/>
      <c r="B30" s="93"/>
      <c r="C30" s="90" t="s">
        <v>43</v>
      </c>
      <c r="D30" s="25" t="s">
        <v>44</v>
      </c>
      <c r="E30" s="77"/>
      <c r="F30" s="14">
        <v>160000</v>
      </c>
      <c r="G30" s="15">
        <f>G31</f>
        <v>-60000</v>
      </c>
      <c r="H30" s="16">
        <f>H31</f>
        <v>100000</v>
      </c>
      <c r="I30" s="18">
        <f>SUM(I31)</f>
        <v>90249.72</v>
      </c>
      <c r="J30" s="18">
        <f>SUM(I30)</f>
        <v>90249.72</v>
      </c>
      <c r="K30" s="19"/>
    </row>
    <row r="31" spans="1:11" s="1" customFormat="1" ht="23.45" customHeight="1" x14ac:dyDescent="0.2">
      <c r="A31" s="8"/>
      <c r="B31" s="93"/>
      <c r="C31" s="90"/>
      <c r="D31" s="26" t="s">
        <v>41</v>
      </c>
      <c r="E31" s="28" t="s">
        <v>45</v>
      </c>
      <c r="F31" s="14">
        <v>160000</v>
      </c>
      <c r="G31" s="15">
        <v>-60000</v>
      </c>
      <c r="H31" s="16">
        <f>SUM(F31:G31)</f>
        <v>100000</v>
      </c>
      <c r="I31" s="18">
        <v>90249.72</v>
      </c>
      <c r="J31" s="18">
        <f t="shared" si="0"/>
        <v>90249.72</v>
      </c>
      <c r="K31" s="19">
        <f>J31*100/H31/100</f>
        <v>0.9024972</v>
      </c>
    </row>
    <row r="32" spans="1:11" s="1" customFormat="1" x14ac:dyDescent="0.2">
      <c r="A32" s="8"/>
      <c r="B32" s="93"/>
      <c r="C32" s="90" t="s">
        <v>46</v>
      </c>
      <c r="D32" s="25" t="s">
        <v>47</v>
      </c>
      <c r="E32" s="77"/>
      <c r="F32" s="14">
        <v>189202</v>
      </c>
      <c r="G32" s="15"/>
      <c r="H32" s="16">
        <f>F32+G32</f>
        <v>189202</v>
      </c>
      <c r="I32" s="18">
        <f>SUM(I33)</f>
        <v>178576.68</v>
      </c>
      <c r="J32" s="18">
        <f>SUM(I32)</f>
        <v>178576.68</v>
      </c>
      <c r="K32" s="19"/>
    </row>
    <row r="33" spans="1:11" s="1" customFormat="1" ht="27" customHeight="1" x14ac:dyDescent="0.2">
      <c r="A33" s="8"/>
      <c r="B33" s="93"/>
      <c r="C33" s="90"/>
      <c r="D33" s="26" t="s">
        <v>41</v>
      </c>
      <c r="E33" s="28" t="s">
        <v>48</v>
      </c>
      <c r="F33" s="14">
        <v>189202</v>
      </c>
      <c r="G33" s="15"/>
      <c r="H33" s="16">
        <f>SUM(F33:G33)</f>
        <v>189202</v>
      </c>
      <c r="I33" s="18">
        <v>178576.68</v>
      </c>
      <c r="J33" s="18">
        <f t="shared" si="0"/>
        <v>178576.68</v>
      </c>
      <c r="K33" s="19">
        <f>J33*100/H33/100</f>
        <v>0.94384139702540137</v>
      </c>
    </row>
    <row r="34" spans="1:11" s="1" customFormat="1" ht="12.75" customHeight="1" x14ac:dyDescent="0.2">
      <c r="A34" s="8"/>
      <c r="B34" s="93" t="s">
        <v>49</v>
      </c>
      <c r="C34" s="90" t="s">
        <v>50</v>
      </c>
      <c r="D34" s="90"/>
      <c r="E34" s="20"/>
      <c r="F34" s="15"/>
      <c r="G34" s="15"/>
      <c r="H34" s="16"/>
      <c r="I34" s="29"/>
      <c r="J34" s="29"/>
      <c r="K34" s="30"/>
    </row>
    <row r="35" spans="1:11" s="1" customFormat="1" ht="12.75" customHeight="1" x14ac:dyDescent="0.2">
      <c r="A35" s="8"/>
      <c r="B35" s="93"/>
      <c r="C35" s="90" t="s">
        <v>51</v>
      </c>
      <c r="D35" s="25" t="s">
        <v>52</v>
      </c>
      <c r="E35" s="23"/>
      <c r="F35" s="14">
        <v>85000</v>
      </c>
      <c r="G35" s="15"/>
      <c r="H35" s="16">
        <f>F35+G35</f>
        <v>85000</v>
      </c>
      <c r="I35" s="18">
        <f>SUM(I36)</f>
        <v>65752.990000000005</v>
      </c>
      <c r="J35" s="18">
        <f>SUM(J36)</f>
        <v>65752.990000000005</v>
      </c>
      <c r="K35" s="19"/>
    </row>
    <row r="36" spans="1:11" s="1" customFormat="1" ht="24" customHeight="1" x14ac:dyDescent="0.2">
      <c r="A36" s="8"/>
      <c r="B36" s="93"/>
      <c r="C36" s="90"/>
      <c r="D36" s="26" t="s">
        <v>53</v>
      </c>
      <c r="E36" s="28" t="s">
        <v>54</v>
      </c>
      <c r="F36" s="15">
        <f>F35</f>
        <v>85000</v>
      </c>
      <c r="G36" s="15"/>
      <c r="H36" s="16">
        <f>SUM(F36:G36)</f>
        <v>85000</v>
      </c>
      <c r="I36" s="18">
        <v>65752.990000000005</v>
      </c>
      <c r="J36" s="18">
        <f>I36</f>
        <v>65752.990000000005</v>
      </c>
      <c r="K36" s="19">
        <f>I36*100/H36/100</f>
        <v>0.77356458823529417</v>
      </c>
    </row>
    <row r="37" spans="1:11" s="1" customFormat="1" ht="12.75" customHeight="1" x14ac:dyDescent="0.2">
      <c r="A37" s="8"/>
      <c r="B37" s="93"/>
      <c r="C37" s="90" t="s">
        <v>55</v>
      </c>
      <c r="D37" s="25" t="s">
        <v>56</v>
      </c>
      <c r="E37" s="23"/>
      <c r="F37" s="14">
        <v>1927218</v>
      </c>
      <c r="G37" s="15"/>
      <c r="H37" s="16">
        <f>F37+G37</f>
        <v>1927218</v>
      </c>
      <c r="I37" s="18">
        <f>SUM(I38)</f>
        <v>1730040.04</v>
      </c>
      <c r="J37" s="18">
        <f>SUM(J38)</f>
        <v>1730040.04</v>
      </c>
      <c r="K37" s="19"/>
    </row>
    <row r="38" spans="1:11" s="1" customFormat="1" ht="24" customHeight="1" x14ac:dyDescent="0.2">
      <c r="A38" s="8"/>
      <c r="B38" s="93"/>
      <c r="C38" s="90"/>
      <c r="D38" s="26" t="s">
        <v>41</v>
      </c>
      <c r="E38" s="28" t="s">
        <v>57</v>
      </c>
      <c r="F38" s="14">
        <v>1927218</v>
      </c>
      <c r="G38" s="15"/>
      <c r="H38" s="16">
        <f>SUM(F38:G38)</f>
        <v>1927218</v>
      </c>
      <c r="I38" s="18">
        <v>1730040.04</v>
      </c>
      <c r="J38" s="18">
        <f>I38</f>
        <v>1730040.04</v>
      </c>
      <c r="K38" s="19">
        <f>I38*100/H38/100</f>
        <v>0.89768777585099357</v>
      </c>
    </row>
    <row r="39" spans="1:11" s="1" customFormat="1" ht="12.75" customHeight="1" x14ac:dyDescent="0.2">
      <c r="A39" s="8"/>
      <c r="B39" s="93"/>
      <c r="C39" s="90" t="s">
        <v>58</v>
      </c>
      <c r="D39" s="25" t="s">
        <v>59</v>
      </c>
      <c r="E39" s="23"/>
      <c r="F39" s="14">
        <v>25000</v>
      </c>
      <c r="G39" s="15"/>
      <c r="H39" s="16">
        <f>F39+G39</f>
        <v>25000</v>
      </c>
      <c r="I39" s="18">
        <f>SUM(I40)</f>
        <v>13736.4</v>
      </c>
      <c r="J39" s="18">
        <f>SUM(I39)</f>
        <v>13736.4</v>
      </c>
      <c r="K39" s="19"/>
    </row>
    <row r="40" spans="1:11" s="1" customFormat="1" ht="25.9" customHeight="1" x14ac:dyDescent="0.2">
      <c r="A40" s="31"/>
      <c r="B40" s="32"/>
      <c r="C40" s="33"/>
      <c r="D40" s="34" t="s">
        <v>60</v>
      </c>
      <c r="E40" s="28" t="s">
        <v>61</v>
      </c>
      <c r="F40" s="15">
        <v>25000</v>
      </c>
      <c r="G40" s="35"/>
      <c r="H40" s="36">
        <f>SUM(F40:G40)</f>
        <v>25000</v>
      </c>
      <c r="I40" s="18">
        <v>13736.4</v>
      </c>
      <c r="J40" s="18">
        <f>I40</f>
        <v>13736.4</v>
      </c>
      <c r="K40" s="19">
        <f>J40*100/H40/100</f>
        <v>0.54945599999999994</v>
      </c>
    </row>
    <row r="41" spans="1:11" s="1" customFormat="1" ht="18" customHeight="1" thickBot="1" x14ac:dyDescent="0.25">
      <c r="A41" s="37"/>
      <c r="B41" s="122" t="s">
        <v>62</v>
      </c>
      <c r="C41" s="122"/>
      <c r="D41" s="122"/>
      <c r="E41" s="122"/>
      <c r="F41" s="73">
        <f>F6+F10+F13+F16+F23+F27+F30+F32+F35+F37+F39</f>
        <v>49735460</v>
      </c>
      <c r="G41" s="73">
        <f>G6+G10+G13+G16+G23+G27+G30+G32+G35+G37+G39</f>
        <v>543000</v>
      </c>
      <c r="H41" s="74">
        <f>H7+H11+H14+H17+H24+H27+H31+H33+H36+H38+H40</f>
        <v>50278460</v>
      </c>
      <c r="I41" s="73">
        <f>I7+I10+I13+I16+I19+I23+I27+I30+I32+I35+I37+I39</f>
        <v>49434025.659999996</v>
      </c>
      <c r="J41" s="73">
        <f>J7+J10+J13+J16+J19+J23+J27+J30+J32+J35+J37+J39</f>
        <v>49434025.659999996</v>
      </c>
      <c r="K41" s="75">
        <f>J41*100/H41/100</f>
        <v>0.98320484875630643</v>
      </c>
    </row>
    <row r="42" spans="1:11" s="1" customFormat="1" ht="21" customHeight="1" thickTop="1" x14ac:dyDescent="0.2">
      <c r="A42" s="85" t="s">
        <v>63</v>
      </c>
      <c r="B42" s="86" t="s">
        <v>64</v>
      </c>
      <c r="C42" s="87"/>
      <c r="D42" s="87"/>
      <c r="E42" s="10"/>
      <c r="F42" s="38"/>
      <c r="G42" s="38"/>
      <c r="H42" s="39"/>
      <c r="I42" s="18"/>
      <c r="J42" s="18"/>
      <c r="K42" s="30"/>
    </row>
    <row r="43" spans="1:11" s="1" customFormat="1" x14ac:dyDescent="0.2">
      <c r="A43" s="8" t="s">
        <v>65</v>
      </c>
      <c r="B43" s="107" t="s">
        <v>66</v>
      </c>
      <c r="C43" s="107"/>
      <c r="D43" s="107"/>
      <c r="E43" s="107"/>
      <c r="F43" s="40"/>
      <c r="G43" s="40"/>
      <c r="H43" s="16"/>
      <c r="I43" s="18"/>
      <c r="J43" s="18"/>
      <c r="K43" s="19"/>
    </row>
    <row r="44" spans="1:11" s="1" customFormat="1" x14ac:dyDescent="0.2">
      <c r="A44" s="8"/>
      <c r="B44" s="65" t="s">
        <v>67</v>
      </c>
      <c r="C44" s="65" t="s">
        <v>68</v>
      </c>
      <c r="D44" s="65"/>
      <c r="E44" s="24"/>
      <c r="F44" s="40"/>
      <c r="G44" s="40"/>
      <c r="H44" s="16"/>
      <c r="I44" s="18"/>
      <c r="J44" s="18"/>
      <c r="K44" s="19"/>
    </row>
    <row r="45" spans="1:11" s="1" customFormat="1" x14ac:dyDescent="0.2">
      <c r="A45" s="8"/>
      <c r="B45" s="65"/>
      <c r="C45" s="65" t="s">
        <v>69</v>
      </c>
      <c r="D45" s="95" t="s">
        <v>68</v>
      </c>
      <c r="E45" s="23"/>
      <c r="F45" s="41">
        <v>150</v>
      </c>
      <c r="G45" s="40"/>
      <c r="H45" s="16">
        <f>F45+G45</f>
        <v>150</v>
      </c>
      <c r="I45" s="18">
        <v>30.25</v>
      </c>
      <c r="J45" s="18">
        <f>SUM(I45)</f>
        <v>30.25</v>
      </c>
      <c r="K45" s="19"/>
    </row>
    <row r="46" spans="1:11" s="1" customFormat="1" ht="12.6" customHeight="1" x14ac:dyDescent="0.2">
      <c r="A46" s="8"/>
      <c r="B46" s="65"/>
      <c r="C46" s="65"/>
      <c r="D46" s="26" t="s">
        <v>70</v>
      </c>
      <c r="E46" s="96" t="s">
        <v>71</v>
      </c>
      <c r="F46" s="40">
        <v>150</v>
      </c>
      <c r="G46" s="40"/>
      <c r="H46" s="16">
        <f>SUM(F46:G46)</f>
        <v>150</v>
      </c>
      <c r="I46" s="18">
        <v>30.25</v>
      </c>
      <c r="J46" s="18">
        <f>SUM(I46)</f>
        <v>30.25</v>
      </c>
      <c r="K46" s="19">
        <f>J46*100/F46/100</f>
        <v>0.20166666666666669</v>
      </c>
    </row>
    <row r="47" spans="1:11" s="1" customFormat="1" x14ac:dyDescent="0.2">
      <c r="A47" s="8" t="s">
        <v>72</v>
      </c>
      <c r="B47" s="107" t="s">
        <v>73</v>
      </c>
      <c r="C47" s="107"/>
      <c r="D47" s="107"/>
      <c r="E47" s="107"/>
      <c r="F47" s="40"/>
      <c r="G47" s="40"/>
      <c r="H47" s="16"/>
      <c r="I47" s="18"/>
      <c r="J47" s="18"/>
      <c r="K47" s="19"/>
    </row>
    <row r="48" spans="1:11" s="1" customFormat="1" x14ac:dyDescent="0.2">
      <c r="A48" s="8"/>
      <c r="B48" s="65" t="s">
        <v>74</v>
      </c>
      <c r="C48" s="107" t="s">
        <v>75</v>
      </c>
      <c r="D48" s="107"/>
      <c r="E48" s="107"/>
      <c r="F48" s="42"/>
      <c r="G48" s="40"/>
      <c r="H48" s="16"/>
      <c r="I48" s="18"/>
      <c r="J48" s="18"/>
      <c r="K48" s="19"/>
    </row>
    <row r="49" spans="1:12" s="1" customFormat="1" x14ac:dyDescent="0.2">
      <c r="A49" s="8"/>
      <c r="B49" s="65"/>
      <c r="C49" s="65" t="s">
        <v>76</v>
      </c>
      <c r="D49" s="25" t="s">
        <v>77</v>
      </c>
      <c r="E49" s="23"/>
      <c r="F49" s="40">
        <v>7500</v>
      </c>
      <c r="G49" s="40"/>
      <c r="H49" s="16">
        <f>F49+G49</f>
        <v>7500</v>
      </c>
      <c r="I49" s="18">
        <v>0</v>
      </c>
      <c r="J49" s="18">
        <f>I49</f>
        <v>0</v>
      </c>
      <c r="K49" s="19"/>
    </row>
    <row r="50" spans="1:12" s="1" customFormat="1" x14ac:dyDescent="0.2">
      <c r="A50" s="8"/>
      <c r="B50" s="65"/>
      <c r="C50" s="65"/>
      <c r="D50" s="94" t="s">
        <v>78</v>
      </c>
      <c r="E50" s="96" t="s">
        <v>79</v>
      </c>
      <c r="F50" s="40">
        <v>7500</v>
      </c>
      <c r="G50" s="40"/>
      <c r="H50" s="16">
        <f>F50+G50</f>
        <v>7500</v>
      </c>
      <c r="I50" s="18">
        <v>0</v>
      </c>
      <c r="J50" s="18">
        <f>I50</f>
        <v>0</v>
      </c>
      <c r="K50" s="19">
        <f>J50*100/F50/100</f>
        <v>0</v>
      </c>
    </row>
    <row r="51" spans="1:12" s="1" customFormat="1" x14ac:dyDescent="0.2">
      <c r="A51" s="8"/>
      <c r="B51" s="65"/>
      <c r="C51" s="65" t="s">
        <v>80</v>
      </c>
      <c r="D51" s="110" t="s">
        <v>81</v>
      </c>
      <c r="E51" s="111"/>
      <c r="F51" s="41">
        <v>240252</v>
      </c>
      <c r="G51" s="40"/>
      <c r="H51" s="16">
        <f>F51+G51</f>
        <v>240252</v>
      </c>
      <c r="I51" s="18">
        <f>I52</f>
        <v>199767.46</v>
      </c>
      <c r="J51" s="18">
        <f>I51</f>
        <v>199767.46</v>
      </c>
      <c r="K51" s="19"/>
    </row>
    <row r="52" spans="1:12" s="1" customFormat="1" ht="34.9" customHeight="1" x14ac:dyDescent="0.2">
      <c r="A52" s="8"/>
      <c r="B52" s="65"/>
      <c r="C52" s="65"/>
      <c r="D52" s="26" t="s">
        <v>82</v>
      </c>
      <c r="E52" s="96" t="s">
        <v>83</v>
      </c>
      <c r="F52" s="40">
        <v>240252</v>
      </c>
      <c r="G52" s="40"/>
      <c r="H52" s="16">
        <f>SUM(F51:G51)</f>
        <v>240252</v>
      </c>
      <c r="I52" s="18">
        <v>199767.46</v>
      </c>
      <c r="J52" s="18">
        <f>I52</f>
        <v>199767.46</v>
      </c>
      <c r="K52" s="19">
        <f>J52*100/F51/100</f>
        <v>0.83149135074838088</v>
      </c>
    </row>
    <row r="53" spans="1:12" s="1" customFormat="1" x14ac:dyDescent="0.2">
      <c r="A53" s="8"/>
      <c r="B53" s="65" t="s">
        <v>84</v>
      </c>
      <c r="C53" s="107" t="s">
        <v>85</v>
      </c>
      <c r="D53" s="107"/>
      <c r="E53" s="107"/>
      <c r="F53" s="40"/>
      <c r="G53" s="40"/>
      <c r="H53" s="16"/>
      <c r="I53" s="18"/>
      <c r="J53" s="18"/>
      <c r="K53" s="19"/>
    </row>
    <row r="54" spans="1:12" s="1" customFormat="1" x14ac:dyDescent="0.2">
      <c r="A54" s="8"/>
      <c r="B54" s="65"/>
      <c r="C54" s="65" t="s">
        <v>86</v>
      </c>
      <c r="D54" s="25" t="s">
        <v>87</v>
      </c>
      <c r="E54" s="23"/>
      <c r="F54" s="41">
        <v>2000</v>
      </c>
      <c r="G54" s="40"/>
      <c r="H54" s="16">
        <f>F54+G54</f>
        <v>2000</v>
      </c>
      <c r="I54" s="18">
        <f>SUM(I55)</f>
        <v>375</v>
      </c>
      <c r="J54" s="18">
        <f>SUM(J55)</f>
        <v>375</v>
      </c>
      <c r="K54" s="19"/>
    </row>
    <row r="55" spans="1:12" s="1" customFormat="1" ht="34.5" customHeight="1" x14ac:dyDescent="0.2">
      <c r="A55" s="8"/>
      <c r="B55" s="65"/>
      <c r="C55" s="65"/>
      <c r="D55" s="94" t="s">
        <v>88</v>
      </c>
      <c r="E55" s="24" t="s">
        <v>172</v>
      </c>
      <c r="F55" s="41">
        <v>2000</v>
      </c>
      <c r="G55" s="40"/>
      <c r="H55" s="16">
        <f>SUM(F55:G55)</f>
        <v>2000</v>
      </c>
      <c r="I55" s="18">
        <v>375</v>
      </c>
      <c r="J55" s="18">
        <f>I55</f>
        <v>375</v>
      </c>
      <c r="K55" s="19">
        <f>J55*100/F55/100</f>
        <v>0.1875</v>
      </c>
    </row>
    <row r="56" spans="1:12" s="1" customFormat="1" x14ac:dyDescent="0.2">
      <c r="A56" s="8"/>
      <c r="B56" s="65" t="s">
        <v>89</v>
      </c>
      <c r="C56" s="107" t="s">
        <v>90</v>
      </c>
      <c r="D56" s="107"/>
      <c r="E56" s="107"/>
      <c r="F56" s="40"/>
      <c r="G56" s="40"/>
      <c r="H56" s="16"/>
      <c r="I56" s="18"/>
      <c r="J56" s="18"/>
      <c r="K56" s="19"/>
    </row>
    <row r="57" spans="1:12" s="1" customFormat="1" x14ac:dyDescent="0.2">
      <c r="A57" s="8"/>
      <c r="B57" s="65"/>
      <c r="C57" s="65" t="s">
        <v>91</v>
      </c>
      <c r="D57" s="25" t="s">
        <v>92</v>
      </c>
      <c r="E57" s="23"/>
      <c r="F57" s="41">
        <f>SUM(F58:F64)</f>
        <v>1511500</v>
      </c>
      <c r="G57" s="41">
        <f>SUM(G58:G64)</f>
        <v>-500000</v>
      </c>
      <c r="H57" s="16">
        <f>SUM(H58:H64)</f>
        <v>1011500</v>
      </c>
      <c r="I57" s="41">
        <f>SUM(I58:I64)</f>
        <v>915681.30999999994</v>
      </c>
      <c r="J57" s="41">
        <f>SUM(J58:J64)</f>
        <v>915681.30999999994</v>
      </c>
      <c r="K57" s="19"/>
    </row>
    <row r="58" spans="1:12" s="1" customFormat="1" ht="22.15" customHeight="1" x14ac:dyDescent="0.2">
      <c r="A58" s="8"/>
      <c r="B58" s="65"/>
      <c r="C58" s="65"/>
      <c r="D58" s="94" t="s">
        <v>93</v>
      </c>
      <c r="E58" s="24" t="s">
        <v>94</v>
      </c>
      <c r="F58" s="40">
        <v>7000</v>
      </c>
      <c r="G58" s="40"/>
      <c r="H58" s="16">
        <f>SUM(F58:G58)</f>
        <v>7000</v>
      </c>
      <c r="I58" s="18">
        <v>2745.26</v>
      </c>
      <c r="J58" s="15">
        <f>I58</f>
        <v>2745.26</v>
      </c>
      <c r="K58" s="19">
        <f>J58*100/F58/100</f>
        <v>0.39218000000000003</v>
      </c>
      <c r="L58" s="43"/>
    </row>
    <row r="59" spans="1:12" s="1" customFormat="1" ht="21.6" customHeight="1" x14ac:dyDescent="0.2">
      <c r="A59" s="8"/>
      <c r="B59" s="65"/>
      <c r="C59" s="65"/>
      <c r="D59" s="26" t="s">
        <v>95</v>
      </c>
      <c r="E59" s="24" t="s">
        <v>96</v>
      </c>
      <c r="F59" s="40">
        <v>2000</v>
      </c>
      <c r="G59" s="40"/>
      <c r="H59" s="16">
        <f>SUM(F59:G59)</f>
        <v>2000</v>
      </c>
      <c r="I59" s="18">
        <v>2715.99</v>
      </c>
      <c r="J59" s="18">
        <f>I59</f>
        <v>2715.99</v>
      </c>
      <c r="K59" s="19">
        <f>J59*100/F59/100</f>
        <v>1.3579949999999998</v>
      </c>
    </row>
    <row r="60" spans="1:12" s="1" customFormat="1" ht="36" customHeight="1" x14ac:dyDescent="0.2">
      <c r="A60" s="8"/>
      <c r="B60" s="80"/>
      <c r="C60" s="80"/>
      <c r="D60" s="26" t="s">
        <v>13</v>
      </c>
      <c r="E60" s="24" t="s">
        <v>166</v>
      </c>
      <c r="F60" s="40">
        <v>0</v>
      </c>
      <c r="G60" s="40"/>
      <c r="H60" s="16">
        <f>SUM(F60:G60)</f>
        <v>0</v>
      </c>
      <c r="I60" s="18">
        <v>1546.02</v>
      </c>
      <c r="J60" s="18">
        <f>I60</f>
        <v>1546.02</v>
      </c>
      <c r="K60" s="19"/>
    </row>
    <row r="61" spans="1:12" s="1" customFormat="1" ht="25.15" customHeight="1" x14ac:dyDescent="0.2">
      <c r="A61" s="8"/>
      <c r="B61" s="72"/>
      <c r="C61" s="72"/>
      <c r="D61" s="26" t="s">
        <v>78</v>
      </c>
      <c r="E61" s="24" t="s">
        <v>164</v>
      </c>
      <c r="F61" s="40">
        <v>0</v>
      </c>
      <c r="G61" s="40"/>
      <c r="H61" s="16">
        <f t="shared" ref="H61" si="1">SUM(F61:G61)</f>
        <v>0</v>
      </c>
      <c r="I61" s="18">
        <v>48.36</v>
      </c>
      <c r="J61" s="18">
        <f>I61</f>
        <v>48.36</v>
      </c>
      <c r="K61" s="19"/>
    </row>
    <row r="62" spans="1:12" s="1" customFormat="1" ht="24.6" customHeight="1" x14ac:dyDescent="0.2">
      <c r="A62" s="8"/>
      <c r="B62" s="65"/>
      <c r="C62" s="65"/>
      <c r="D62" s="26" t="s">
        <v>60</v>
      </c>
      <c r="E62" s="24" t="s">
        <v>168</v>
      </c>
      <c r="F62" s="40">
        <v>1500000</v>
      </c>
      <c r="G62" s="40">
        <v>-500000</v>
      </c>
      <c r="H62" s="16">
        <f>SUM(F62:G62)</f>
        <v>1000000</v>
      </c>
      <c r="I62" s="18">
        <v>904255.97</v>
      </c>
      <c r="J62" s="18">
        <f>I62</f>
        <v>904255.97</v>
      </c>
      <c r="K62" s="19">
        <f>I62*100/H62/100</f>
        <v>0.90425596999999991</v>
      </c>
    </row>
    <row r="63" spans="1:12" s="1" customFormat="1" ht="16.899999999999999" customHeight="1" x14ac:dyDescent="0.2">
      <c r="A63" s="8"/>
      <c r="B63" s="65"/>
      <c r="C63" s="65"/>
      <c r="D63" s="26" t="s">
        <v>97</v>
      </c>
      <c r="E63" s="24" t="s">
        <v>98</v>
      </c>
      <c r="F63" s="40">
        <v>2000</v>
      </c>
      <c r="G63" s="40"/>
      <c r="H63" s="16">
        <f>SUM(F63:G63)</f>
        <v>2000</v>
      </c>
      <c r="I63" s="18">
        <v>4369.71</v>
      </c>
      <c r="J63" s="18">
        <v>4369.71</v>
      </c>
      <c r="K63" s="19">
        <f>I63*100/F63/100</f>
        <v>2.1848550000000002</v>
      </c>
    </row>
    <row r="64" spans="1:12" s="1" customFormat="1" ht="58.15" customHeight="1" x14ac:dyDescent="0.2">
      <c r="A64" s="8"/>
      <c r="B64" s="65"/>
      <c r="C64" s="65"/>
      <c r="D64" s="26" t="s">
        <v>33</v>
      </c>
      <c r="E64" s="24" t="s">
        <v>99</v>
      </c>
      <c r="F64" s="40">
        <v>500</v>
      </c>
      <c r="G64" s="40"/>
      <c r="H64" s="16">
        <f>SUM(F64:G64)</f>
        <v>500</v>
      </c>
      <c r="I64" s="18">
        <v>0</v>
      </c>
      <c r="J64" s="18">
        <f>SUM(I64)</f>
        <v>0</v>
      </c>
      <c r="K64" s="19">
        <f>J64*100/F64/100</f>
        <v>0</v>
      </c>
    </row>
    <row r="65" spans="1:11" s="1" customFormat="1" x14ac:dyDescent="0.2">
      <c r="A65" s="8"/>
      <c r="B65" s="65"/>
      <c r="C65" s="65" t="s">
        <v>100</v>
      </c>
      <c r="D65" s="25" t="s">
        <v>101</v>
      </c>
      <c r="E65" s="23"/>
      <c r="F65" s="41">
        <v>100000</v>
      </c>
      <c r="G65" s="40"/>
      <c r="H65" s="16">
        <f>F65+G65</f>
        <v>100000</v>
      </c>
      <c r="I65" s="18">
        <f>SUM(I66)</f>
        <v>99884.98</v>
      </c>
      <c r="J65" s="18">
        <f>SUM(J66)</f>
        <v>99884.98</v>
      </c>
      <c r="K65" s="19"/>
    </row>
    <row r="66" spans="1:11" s="1" customFormat="1" ht="36.6" customHeight="1" x14ac:dyDescent="0.2">
      <c r="A66" s="8"/>
      <c r="B66" s="65"/>
      <c r="C66" s="94"/>
      <c r="D66" s="94" t="s">
        <v>53</v>
      </c>
      <c r="E66" s="24" t="s">
        <v>102</v>
      </c>
      <c r="F66" s="41">
        <v>100000</v>
      </c>
      <c r="G66" s="40"/>
      <c r="H66" s="16">
        <f>SUM(F66:G66)</f>
        <v>100000</v>
      </c>
      <c r="I66" s="18">
        <v>99884.98</v>
      </c>
      <c r="J66" s="18">
        <f>SUM(I66)</f>
        <v>99884.98</v>
      </c>
      <c r="K66" s="19">
        <f>J66*100/F66/100</f>
        <v>0.99884980000000001</v>
      </c>
    </row>
    <row r="67" spans="1:11" s="1" customFormat="1" x14ac:dyDescent="0.2">
      <c r="A67" s="8"/>
      <c r="B67" s="65"/>
      <c r="C67" s="94" t="s">
        <v>103</v>
      </c>
      <c r="D67" s="25" t="s">
        <v>104</v>
      </c>
      <c r="E67" s="78"/>
      <c r="F67" s="41">
        <v>1000</v>
      </c>
      <c r="G67" s="40"/>
      <c r="H67" s="16">
        <f>F67+G67</f>
        <v>1000</v>
      </c>
      <c r="I67" s="18">
        <v>0</v>
      </c>
      <c r="J67" s="18">
        <v>0</v>
      </c>
      <c r="K67" s="19"/>
    </row>
    <row r="68" spans="1:11" s="1" customFormat="1" ht="36" customHeight="1" x14ac:dyDescent="0.2">
      <c r="A68" s="8"/>
      <c r="B68" s="65"/>
      <c r="C68" s="94"/>
      <c r="D68" s="94" t="s">
        <v>13</v>
      </c>
      <c r="E68" s="24" t="s">
        <v>173</v>
      </c>
      <c r="F68" s="41">
        <v>1000</v>
      </c>
      <c r="G68" s="40"/>
      <c r="H68" s="16">
        <f>SUM(F68:G68)</f>
        <v>1000</v>
      </c>
      <c r="I68" s="18">
        <v>0</v>
      </c>
      <c r="J68" s="18">
        <v>0</v>
      </c>
      <c r="K68" s="19">
        <f>J68*100/F68/100</f>
        <v>0</v>
      </c>
    </row>
    <row r="69" spans="1:11" s="1" customFormat="1" x14ac:dyDescent="0.2">
      <c r="A69" s="8"/>
      <c r="B69" s="65" t="s">
        <v>105</v>
      </c>
      <c r="C69" s="107" t="s">
        <v>106</v>
      </c>
      <c r="D69" s="107"/>
      <c r="E69" s="107"/>
      <c r="F69" s="40"/>
      <c r="G69" s="40"/>
      <c r="H69" s="16"/>
      <c r="I69" s="18"/>
      <c r="J69" s="18"/>
      <c r="K69" s="19"/>
    </row>
    <row r="70" spans="1:11" s="1" customFormat="1" x14ac:dyDescent="0.2">
      <c r="A70" s="8"/>
      <c r="B70" s="65"/>
      <c r="C70" s="94" t="s">
        <v>107</v>
      </c>
      <c r="D70" s="25" t="s">
        <v>108</v>
      </c>
      <c r="E70" s="23"/>
      <c r="F70" s="41">
        <f>SUM(F71:F74)</f>
        <v>52988</v>
      </c>
      <c r="G70" s="41"/>
      <c r="H70" s="16">
        <f>SUM(H71:H74)</f>
        <v>52988</v>
      </c>
      <c r="I70" s="15">
        <f>SUM(I71:I74)</f>
        <v>51928.66</v>
      </c>
      <c r="J70" s="18">
        <f>SUM(J71:J74)</f>
        <v>51928.66</v>
      </c>
      <c r="K70" s="19"/>
    </row>
    <row r="71" spans="1:11" s="1" customFormat="1" ht="25.9" customHeight="1" x14ac:dyDescent="0.2">
      <c r="A71" s="8"/>
      <c r="B71" s="65"/>
      <c r="C71" s="94"/>
      <c r="D71" s="94" t="s">
        <v>95</v>
      </c>
      <c r="E71" s="24" t="s">
        <v>109</v>
      </c>
      <c r="F71" s="40">
        <v>2500</v>
      </c>
      <c r="G71" s="40"/>
      <c r="H71" s="16">
        <f>SUM(F71:G71)</f>
        <v>2500</v>
      </c>
      <c r="I71" s="18">
        <v>0</v>
      </c>
      <c r="J71" s="18">
        <v>0</v>
      </c>
      <c r="K71" s="19">
        <f>J71*100/F71/100</f>
        <v>0</v>
      </c>
    </row>
    <row r="72" spans="1:11" s="1" customFormat="1" ht="23.45" customHeight="1" x14ac:dyDescent="0.2">
      <c r="A72" s="8"/>
      <c r="B72" s="65"/>
      <c r="C72" s="94"/>
      <c r="D72" s="26" t="s">
        <v>110</v>
      </c>
      <c r="E72" s="24" t="s">
        <v>111</v>
      </c>
      <c r="F72" s="40">
        <v>488</v>
      </c>
      <c r="G72" s="40"/>
      <c r="H72" s="16">
        <f>SUM(F72:G72)</f>
        <v>488</v>
      </c>
      <c r="I72" s="18">
        <v>506.12</v>
      </c>
      <c r="J72" s="18">
        <f>SUM(I72)</f>
        <v>506.12</v>
      </c>
      <c r="K72" s="19">
        <f>J72*100/F72/100</f>
        <v>1.0371311475409835</v>
      </c>
    </row>
    <row r="73" spans="1:11" s="1" customFormat="1" ht="24.6" customHeight="1" x14ac:dyDescent="0.2">
      <c r="A73" s="8"/>
      <c r="B73" s="65"/>
      <c r="C73" s="94"/>
      <c r="D73" s="26" t="s">
        <v>41</v>
      </c>
      <c r="E73" s="24" t="s">
        <v>112</v>
      </c>
      <c r="F73" s="40">
        <v>50000</v>
      </c>
      <c r="G73" s="40"/>
      <c r="H73" s="16">
        <f>SUM(F73:G73)</f>
        <v>50000</v>
      </c>
      <c r="I73" s="18">
        <v>51250.94</v>
      </c>
      <c r="J73" s="18">
        <f>SUM(I73)</f>
        <v>51250.94</v>
      </c>
      <c r="K73" s="19">
        <f>J73*100/F73/100</f>
        <v>1.0250188</v>
      </c>
    </row>
    <row r="74" spans="1:11" s="1" customFormat="1" ht="35.450000000000003" customHeight="1" x14ac:dyDescent="0.2">
      <c r="A74" s="8"/>
      <c r="B74" s="81"/>
      <c r="C74" s="94"/>
      <c r="D74" s="26" t="s">
        <v>53</v>
      </c>
      <c r="E74" s="24" t="s">
        <v>167</v>
      </c>
      <c r="F74" s="40">
        <v>0</v>
      </c>
      <c r="G74" s="40"/>
      <c r="H74" s="16">
        <f>SUM(F74:G74)</f>
        <v>0</v>
      </c>
      <c r="I74" s="18">
        <v>171.6</v>
      </c>
      <c r="J74" s="18">
        <f>SUM(I74)</f>
        <v>171.6</v>
      </c>
      <c r="K74" s="19"/>
    </row>
    <row r="75" spans="1:11" s="1" customFormat="1" x14ac:dyDescent="0.2">
      <c r="A75" s="8" t="s">
        <v>113</v>
      </c>
      <c r="B75" s="107" t="s">
        <v>114</v>
      </c>
      <c r="C75" s="107"/>
      <c r="D75" s="107"/>
      <c r="E75" s="107"/>
      <c r="F75" s="15"/>
      <c r="G75" s="15"/>
      <c r="H75" s="16"/>
      <c r="I75" s="18"/>
      <c r="J75" s="18"/>
      <c r="K75" s="19"/>
    </row>
    <row r="76" spans="1:11" s="1" customFormat="1" x14ac:dyDescent="0.2">
      <c r="A76" s="8"/>
      <c r="B76" s="65" t="s">
        <v>115</v>
      </c>
      <c r="C76" s="107" t="s">
        <v>116</v>
      </c>
      <c r="D76" s="107"/>
      <c r="E76" s="107"/>
      <c r="F76" s="42"/>
      <c r="G76" s="15"/>
      <c r="H76" s="16"/>
      <c r="I76" s="18"/>
      <c r="J76" s="18"/>
      <c r="K76" s="19"/>
    </row>
    <row r="77" spans="1:11" s="1" customFormat="1" x14ac:dyDescent="0.2">
      <c r="A77" s="8"/>
      <c r="B77" s="65"/>
      <c r="C77" s="65" t="s">
        <v>117</v>
      </c>
      <c r="D77" s="25" t="s">
        <v>116</v>
      </c>
      <c r="E77" s="23"/>
      <c r="F77" s="14">
        <v>2000</v>
      </c>
      <c r="G77" s="15"/>
      <c r="H77" s="16">
        <f>F77+G77</f>
        <v>2000</v>
      </c>
      <c r="I77" s="18">
        <f>SUM(I78)</f>
        <v>996</v>
      </c>
      <c r="J77" s="18">
        <f>SUM(J78)</f>
        <v>996</v>
      </c>
      <c r="K77" s="19"/>
    </row>
    <row r="78" spans="1:11" s="1" customFormat="1" ht="27" customHeight="1" x14ac:dyDescent="0.2">
      <c r="A78" s="8"/>
      <c r="B78" s="94"/>
      <c r="C78" s="94"/>
      <c r="D78" s="94" t="s">
        <v>95</v>
      </c>
      <c r="E78" s="24" t="s">
        <v>118</v>
      </c>
      <c r="F78" s="15">
        <v>2000</v>
      </c>
      <c r="G78" s="15"/>
      <c r="H78" s="16">
        <f>SUM(F78:G78)</f>
        <v>2000</v>
      </c>
      <c r="I78" s="18">
        <v>996</v>
      </c>
      <c r="J78" s="18">
        <f>I78</f>
        <v>996</v>
      </c>
      <c r="K78" s="19">
        <f>J78*100/F78/100</f>
        <v>0.498</v>
      </c>
    </row>
    <row r="79" spans="1:11" s="1" customFormat="1" x14ac:dyDescent="0.2">
      <c r="A79" s="8"/>
      <c r="B79" s="94" t="s">
        <v>119</v>
      </c>
      <c r="C79" s="107" t="s">
        <v>120</v>
      </c>
      <c r="D79" s="107"/>
      <c r="E79" s="107"/>
      <c r="F79" s="15"/>
      <c r="G79" s="15"/>
      <c r="H79" s="16"/>
      <c r="I79" s="18"/>
      <c r="J79" s="18"/>
      <c r="K79" s="19"/>
    </row>
    <row r="80" spans="1:11" s="1" customFormat="1" x14ac:dyDescent="0.2">
      <c r="A80" s="8"/>
      <c r="B80" s="94"/>
      <c r="C80" s="94" t="s">
        <v>121</v>
      </c>
      <c r="D80" s="25" t="s">
        <v>120</v>
      </c>
      <c r="E80" s="23"/>
      <c r="F80" s="15">
        <v>150000</v>
      </c>
      <c r="G80" s="15"/>
      <c r="H80" s="16">
        <f>F80+G80</f>
        <v>150000</v>
      </c>
      <c r="I80" s="18">
        <f>SUM(I81)</f>
        <v>119182</v>
      </c>
      <c r="J80" s="18">
        <f>SUM(J81)</f>
        <v>119182</v>
      </c>
      <c r="K80" s="19"/>
    </row>
    <row r="81" spans="1:12" s="1" customFormat="1" ht="23.45" customHeight="1" x14ac:dyDescent="0.2">
      <c r="A81" s="8"/>
      <c r="B81" s="94"/>
      <c r="C81" s="94"/>
      <c r="D81" s="94" t="s">
        <v>53</v>
      </c>
      <c r="E81" s="24" t="s">
        <v>122</v>
      </c>
      <c r="F81" s="15">
        <v>150000</v>
      </c>
      <c r="G81" s="15"/>
      <c r="H81" s="16">
        <f>SUM(F81:G81)</f>
        <v>150000</v>
      </c>
      <c r="I81" s="18">
        <v>119182</v>
      </c>
      <c r="J81" s="18">
        <f>SUM(I81)</f>
        <v>119182</v>
      </c>
      <c r="K81" s="19">
        <f>J81*100/F81/100</f>
        <v>0.79454666666666673</v>
      </c>
    </row>
    <row r="82" spans="1:12" s="1" customFormat="1" x14ac:dyDescent="0.2">
      <c r="A82" s="8" t="s">
        <v>123</v>
      </c>
      <c r="B82" s="107" t="s">
        <v>124</v>
      </c>
      <c r="C82" s="107"/>
      <c r="D82" s="107"/>
      <c r="E82" s="107"/>
      <c r="F82" s="15"/>
      <c r="G82" s="15"/>
      <c r="H82" s="16"/>
      <c r="I82" s="18"/>
      <c r="J82" s="18"/>
      <c r="K82" s="19"/>
    </row>
    <row r="83" spans="1:12" s="1" customFormat="1" x14ac:dyDescent="0.2">
      <c r="A83" s="8"/>
      <c r="B83" s="94" t="s">
        <v>125</v>
      </c>
      <c r="C83" s="107" t="s">
        <v>126</v>
      </c>
      <c r="D83" s="107"/>
      <c r="E83" s="107"/>
      <c r="F83" s="15"/>
      <c r="G83" s="15"/>
      <c r="H83" s="16"/>
      <c r="I83" s="18"/>
      <c r="J83" s="18"/>
      <c r="K83" s="19"/>
    </row>
    <row r="84" spans="1:12" s="1" customFormat="1" x14ac:dyDescent="0.2">
      <c r="A84" s="8"/>
      <c r="B84" s="94"/>
      <c r="C84" s="94" t="s">
        <v>127</v>
      </c>
      <c r="D84" s="25" t="s">
        <v>126</v>
      </c>
      <c r="E84" s="23"/>
      <c r="F84" s="14">
        <v>330000</v>
      </c>
      <c r="G84" s="15"/>
      <c r="H84" s="16">
        <f>F84+G84</f>
        <v>330000</v>
      </c>
      <c r="I84" s="18">
        <f>SUM(I85)</f>
        <v>54240.83</v>
      </c>
      <c r="J84" s="18">
        <f>SUM(J85)</f>
        <v>54240.83</v>
      </c>
      <c r="K84" s="19"/>
    </row>
    <row r="85" spans="1:12" ht="36" customHeight="1" x14ac:dyDescent="0.2">
      <c r="A85" s="31"/>
      <c r="B85" s="33"/>
      <c r="C85" s="33"/>
      <c r="D85" s="33" t="s">
        <v>110</v>
      </c>
      <c r="E85" s="97" t="s">
        <v>128</v>
      </c>
      <c r="F85" s="14">
        <v>330000</v>
      </c>
      <c r="G85" s="35"/>
      <c r="H85" s="36">
        <f>SUM(F85:G85)</f>
        <v>330000</v>
      </c>
      <c r="I85" s="18">
        <v>54240.83</v>
      </c>
      <c r="J85" s="18">
        <f>I85</f>
        <v>54240.83</v>
      </c>
      <c r="K85" s="19">
        <f>J85*100/F85/100</f>
        <v>0.16436615151515152</v>
      </c>
      <c r="L85" s="69"/>
    </row>
    <row r="86" spans="1:12" s="50" customFormat="1" ht="14.25" customHeight="1" thickBot="1" x14ac:dyDescent="0.25">
      <c r="A86" s="44"/>
      <c r="B86" s="114" t="s">
        <v>129</v>
      </c>
      <c r="C86" s="115"/>
      <c r="D86" s="115"/>
      <c r="E86" s="115"/>
      <c r="F86" s="73">
        <f>F45+F49+F51+F54+F57+F65+F67+F70+F77+F80+F84</f>
        <v>2397390</v>
      </c>
      <c r="G86" s="73">
        <f>G45+G49+G51+G54+G57+G65+G67+G70+G77+G80+G84</f>
        <v>-500000</v>
      </c>
      <c r="H86" s="74">
        <f>H45+H49+H51+H54+H57+H65+H67+H70+H77+H80+H84</f>
        <v>1897390</v>
      </c>
      <c r="I86" s="73">
        <f>I45+I49+I51+I54+I57+I65+I67+I70+I77+I80+I84</f>
        <v>1442086.49</v>
      </c>
      <c r="J86" s="73">
        <f>J46+J50+J52+J55+J57+J66+J68+J70+J78+J81+J85</f>
        <v>1442086.49</v>
      </c>
      <c r="K86" s="75">
        <f>J86*100/H86/100</f>
        <v>0.76003694021787827</v>
      </c>
    </row>
    <row r="87" spans="1:12" s="50" customFormat="1" ht="18.600000000000001" customHeight="1" thickTop="1" x14ac:dyDescent="0.2">
      <c r="A87" s="89" t="s">
        <v>130</v>
      </c>
      <c r="B87" s="116" t="s">
        <v>131</v>
      </c>
      <c r="C87" s="117"/>
      <c r="D87" s="117"/>
      <c r="E87" s="118"/>
      <c r="F87" s="46"/>
      <c r="G87" s="46"/>
      <c r="H87" s="47"/>
      <c r="I87" s="48"/>
      <c r="J87" s="48"/>
      <c r="K87" s="49"/>
    </row>
    <row r="88" spans="1:12" s="50" customFormat="1" ht="12.75" customHeight="1" x14ac:dyDescent="0.2">
      <c r="A88" s="8" t="s">
        <v>132</v>
      </c>
      <c r="B88" s="112" t="s">
        <v>133</v>
      </c>
      <c r="C88" s="123"/>
      <c r="D88" s="123"/>
      <c r="E88" s="124"/>
      <c r="F88" s="51"/>
      <c r="G88" s="51"/>
      <c r="H88" s="52"/>
      <c r="I88" s="48"/>
      <c r="J88" s="48"/>
      <c r="K88" s="53"/>
    </row>
    <row r="89" spans="1:12" s="50" customFormat="1" ht="12.75" customHeight="1" x14ac:dyDescent="0.2">
      <c r="A89" s="54"/>
      <c r="B89" s="65" t="s">
        <v>134</v>
      </c>
      <c r="C89" s="112" t="s">
        <v>135</v>
      </c>
      <c r="D89" s="123"/>
      <c r="E89" s="124"/>
      <c r="F89" s="51"/>
      <c r="G89" s="51"/>
      <c r="H89" s="52"/>
      <c r="I89" s="48"/>
      <c r="J89" s="48"/>
      <c r="K89" s="53"/>
    </row>
    <row r="90" spans="1:12" s="50" customFormat="1" x14ac:dyDescent="0.2">
      <c r="A90" s="54"/>
      <c r="B90" s="55"/>
      <c r="C90" s="65" t="s">
        <v>165</v>
      </c>
      <c r="D90" s="112" t="s">
        <v>135</v>
      </c>
      <c r="E90" s="113"/>
      <c r="F90" s="35">
        <v>7000</v>
      </c>
      <c r="G90" s="98">
        <v>-3000</v>
      </c>
      <c r="H90" s="36">
        <f>SUM(F90:G90)</f>
        <v>4000</v>
      </c>
      <c r="I90" s="18">
        <f>SUM(I91)</f>
        <v>2832.97</v>
      </c>
      <c r="J90" s="18">
        <f>SUM(J91)</f>
        <v>2832.97</v>
      </c>
      <c r="K90" s="53"/>
    </row>
    <row r="91" spans="1:12" s="50" customFormat="1" ht="35.450000000000003" customHeight="1" x14ac:dyDescent="0.2">
      <c r="A91" s="56"/>
      <c r="B91" s="57"/>
      <c r="C91" s="33"/>
      <c r="D91" s="99" t="s">
        <v>13</v>
      </c>
      <c r="E91" s="100" t="s">
        <v>136</v>
      </c>
      <c r="F91" s="35">
        <v>7000</v>
      </c>
      <c r="G91" s="98">
        <v>-3000</v>
      </c>
      <c r="H91" s="36">
        <f>SUM(F91:G91)</f>
        <v>4000</v>
      </c>
      <c r="I91" s="48">
        <v>2832.97</v>
      </c>
      <c r="J91" s="48">
        <f>SUM(I91)</f>
        <v>2832.97</v>
      </c>
      <c r="K91" s="19">
        <f>J91*100/H91/100</f>
        <v>0.70824250000000011</v>
      </c>
    </row>
    <row r="92" spans="1:12" s="1" customFormat="1" ht="13.5" thickBot="1" x14ac:dyDescent="0.25">
      <c r="A92" s="82"/>
      <c r="B92" s="114" t="s">
        <v>137</v>
      </c>
      <c r="C92" s="115"/>
      <c r="D92" s="115"/>
      <c r="E92" s="115"/>
      <c r="F92" s="73">
        <f>SUM(F90)</f>
        <v>7000</v>
      </c>
      <c r="G92" s="73">
        <f>SUM(G90)</f>
        <v>-3000</v>
      </c>
      <c r="H92" s="74">
        <f>SUM(H90)</f>
        <v>4000</v>
      </c>
      <c r="I92" s="73">
        <f>SUM(I91)</f>
        <v>2832.97</v>
      </c>
      <c r="J92" s="73">
        <f>SUM(J91)</f>
        <v>2832.97</v>
      </c>
      <c r="K92" s="75">
        <f>J92*100/H92/100</f>
        <v>0.70824250000000011</v>
      </c>
    </row>
    <row r="93" spans="1:12" s="1" customFormat="1" ht="17.45" customHeight="1" thickTop="1" x14ac:dyDescent="0.2">
      <c r="A93" s="85" t="s">
        <v>138</v>
      </c>
      <c r="B93" s="120" t="s">
        <v>139</v>
      </c>
      <c r="C93" s="120"/>
      <c r="D93" s="120"/>
      <c r="E93" s="120"/>
      <c r="F93" s="58"/>
      <c r="G93" s="58"/>
      <c r="H93" s="39"/>
      <c r="I93" s="18"/>
      <c r="J93" s="18"/>
      <c r="K93" s="30"/>
    </row>
    <row r="94" spans="1:12" s="1" customFormat="1" x14ac:dyDescent="0.2">
      <c r="A94" s="8" t="s">
        <v>140</v>
      </c>
      <c r="B94" s="107" t="s">
        <v>141</v>
      </c>
      <c r="C94" s="107"/>
      <c r="D94" s="107"/>
      <c r="E94" s="107"/>
      <c r="F94" s="15"/>
      <c r="G94" s="15"/>
      <c r="H94" s="16"/>
      <c r="I94" s="18"/>
      <c r="J94" s="18"/>
      <c r="K94" s="19"/>
    </row>
    <row r="95" spans="1:12" s="1" customFormat="1" x14ac:dyDescent="0.2">
      <c r="A95" s="8"/>
      <c r="B95" s="65" t="s">
        <v>142</v>
      </c>
      <c r="C95" s="107" t="s">
        <v>143</v>
      </c>
      <c r="D95" s="107"/>
      <c r="E95" s="107"/>
      <c r="F95" s="15"/>
      <c r="G95" s="15"/>
      <c r="H95" s="16"/>
      <c r="I95" s="18"/>
      <c r="J95" s="18"/>
      <c r="K95" s="19"/>
    </row>
    <row r="96" spans="1:12" s="1" customFormat="1" x14ac:dyDescent="0.2">
      <c r="A96" s="8"/>
      <c r="B96" s="65"/>
      <c r="C96" s="65" t="s">
        <v>144</v>
      </c>
      <c r="D96" s="25" t="s">
        <v>145</v>
      </c>
      <c r="E96" s="23"/>
      <c r="F96" s="59">
        <v>4670</v>
      </c>
      <c r="G96" s="15"/>
      <c r="H96" s="16">
        <f>F96+G96</f>
        <v>4670</v>
      </c>
      <c r="I96" s="18">
        <f>SUM(I97)</f>
        <v>2536.3200000000002</v>
      </c>
      <c r="J96" s="18">
        <f>SUM(J97)</f>
        <v>2536.3200000000002</v>
      </c>
      <c r="K96" s="19"/>
    </row>
    <row r="97" spans="1:12" s="1" customFormat="1" x14ac:dyDescent="0.2">
      <c r="A97" s="60"/>
      <c r="B97" s="9"/>
      <c r="C97" s="61"/>
      <c r="D97" s="61" t="s">
        <v>95</v>
      </c>
      <c r="E97" s="96" t="s">
        <v>146</v>
      </c>
      <c r="F97" s="59">
        <v>4670</v>
      </c>
      <c r="G97" s="101"/>
      <c r="H97" s="39">
        <f>F97</f>
        <v>4670</v>
      </c>
      <c r="I97" s="38">
        <v>2536.3200000000002</v>
      </c>
      <c r="J97" s="18">
        <f>I97</f>
        <v>2536.3200000000002</v>
      </c>
      <c r="K97" s="19">
        <f>I97*100/F97/100</f>
        <v>0.54310920770877946</v>
      </c>
    </row>
    <row r="98" spans="1:12" s="1" customFormat="1" x14ac:dyDescent="0.2">
      <c r="A98" s="31"/>
      <c r="B98" s="33"/>
      <c r="C98" s="94" t="s">
        <v>147</v>
      </c>
      <c r="D98" s="94" t="s">
        <v>148</v>
      </c>
      <c r="E98" s="42"/>
      <c r="F98" s="15">
        <v>22400</v>
      </c>
      <c r="G98" s="15"/>
      <c r="H98" s="36">
        <f>F98+G98</f>
        <v>22400</v>
      </c>
      <c r="I98" s="18">
        <f>SUM(I99)</f>
        <v>22164</v>
      </c>
      <c r="J98" s="18">
        <f>SUM(J99)</f>
        <v>22164</v>
      </c>
      <c r="K98" s="19"/>
    </row>
    <row r="99" spans="1:12" s="1" customFormat="1" ht="25.9" customHeight="1" x14ac:dyDescent="0.2">
      <c r="A99" s="60"/>
      <c r="B99" s="9"/>
      <c r="C99" s="9"/>
      <c r="D99" s="61" t="s">
        <v>33</v>
      </c>
      <c r="E99" s="96" t="s">
        <v>149</v>
      </c>
      <c r="F99" s="102">
        <v>22400</v>
      </c>
      <c r="G99" s="38"/>
      <c r="H99" s="39">
        <f>SUM(F99:G99)</f>
        <v>22400</v>
      </c>
      <c r="I99" s="18">
        <v>22164</v>
      </c>
      <c r="J99" s="18">
        <f>I99</f>
        <v>22164</v>
      </c>
      <c r="K99" s="19">
        <f>J99*100/F99/100</f>
        <v>0.98946428571428569</v>
      </c>
    </row>
    <row r="100" spans="1:12" s="1" customFormat="1" x14ac:dyDescent="0.25">
      <c r="A100" s="31"/>
      <c r="B100" s="33"/>
      <c r="C100" s="33" t="s">
        <v>150</v>
      </c>
      <c r="D100" s="62" t="s">
        <v>151</v>
      </c>
      <c r="E100" s="79"/>
      <c r="F100" s="59">
        <v>2825000</v>
      </c>
      <c r="G100" s="35"/>
      <c r="H100" s="36">
        <f>F100+G100</f>
        <v>2825000</v>
      </c>
      <c r="I100" s="18">
        <f>SUM(I101)</f>
        <v>2631190.1</v>
      </c>
      <c r="J100" s="18">
        <f>SUM(J101)</f>
        <v>2631190.1</v>
      </c>
      <c r="K100" s="19"/>
    </row>
    <row r="101" spans="1:12" s="1" customFormat="1" ht="34.9" customHeight="1" x14ac:dyDescent="0.2">
      <c r="A101" s="60"/>
      <c r="B101" s="9"/>
      <c r="C101" s="9"/>
      <c r="D101" s="61" t="s">
        <v>41</v>
      </c>
      <c r="E101" s="96" t="s">
        <v>152</v>
      </c>
      <c r="F101" s="59">
        <v>2825000</v>
      </c>
      <c r="G101" s="38"/>
      <c r="H101" s="39">
        <f>SUM(F101:G101)</f>
        <v>2825000</v>
      </c>
      <c r="I101" s="18">
        <v>2631190.1</v>
      </c>
      <c r="J101" s="18">
        <f>SUM(I101)</f>
        <v>2631190.1</v>
      </c>
      <c r="K101" s="19">
        <f>J101*100/F101/100</f>
        <v>0.93139472566371684</v>
      </c>
    </row>
    <row r="102" spans="1:12" s="1" customFormat="1" x14ac:dyDescent="0.2">
      <c r="A102" s="8"/>
      <c r="B102" s="65" t="s">
        <v>154</v>
      </c>
      <c r="C102" s="107" t="s">
        <v>153</v>
      </c>
      <c r="D102" s="107"/>
      <c r="E102" s="107"/>
      <c r="F102" s="15"/>
      <c r="G102" s="15"/>
      <c r="H102" s="16"/>
      <c r="I102" s="18"/>
      <c r="J102" s="18"/>
      <c r="K102" s="19"/>
    </row>
    <row r="103" spans="1:12" s="1" customFormat="1" x14ac:dyDescent="0.2">
      <c r="A103" s="8"/>
      <c r="B103" s="65"/>
      <c r="C103" s="94" t="s">
        <v>155</v>
      </c>
      <c r="D103" s="25" t="s">
        <v>153</v>
      </c>
      <c r="E103" s="23"/>
      <c r="F103" s="14">
        <v>685000</v>
      </c>
      <c r="G103" s="38">
        <v>-40000</v>
      </c>
      <c r="H103" s="39">
        <f>SUM(F103:G103)</f>
        <v>645000</v>
      </c>
      <c r="I103" s="18">
        <f>SUM(I104)</f>
        <v>642472.76</v>
      </c>
      <c r="J103" s="18">
        <f>SUM(J104)</f>
        <v>642472.76</v>
      </c>
      <c r="K103" s="19"/>
    </row>
    <row r="104" spans="1:12" s="1" customFormat="1" ht="21.95" customHeight="1" x14ac:dyDescent="0.2">
      <c r="A104" s="60"/>
      <c r="B104" s="9"/>
      <c r="C104" s="9"/>
      <c r="D104" s="61" t="s">
        <v>60</v>
      </c>
      <c r="E104" s="96" t="s">
        <v>156</v>
      </c>
      <c r="F104" s="14">
        <v>685000</v>
      </c>
      <c r="G104" s="38">
        <v>-40000</v>
      </c>
      <c r="H104" s="39">
        <f>SUM(F104:G104)</f>
        <v>645000</v>
      </c>
      <c r="I104" s="18">
        <v>642472.76</v>
      </c>
      <c r="J104" s="18">
        <f>SUM(I104)</f>
        <v>642472.76</v>
      </c>
      <c r="K104" s="19">
        <f>J104*100/H104/100</f>
        <v>0.99608179844961242</v>
      </c>
    </row>
    <row r="105" spans="1:12" s="1" customFormat="1" ht="13.5" thickBot="1" x14ac:dyDescent="0.25">
      <c r="A105" s="63"/>
      <c r="B105" s="114" t="s">
        <v>157</v>
      </c>
      <c r="C105" s="115"/>
      <c r="D105" s="115"/>
      <c r="E105" s="115"/>
      <c r="F105" s="73">
        <f>F96+F98+F100+F103</f>
        <v>3537070</v>
      </c>
      <c r="G105" s="73">
        <f>G96+G98+G100+G103</f>
        <v>-40000</v>
      </c>
      <c r="H105" s="74">
        <f>SUM(H96+H98+H100+H103)</f>
        <v>3497070</v>
      </c>
      <c r="I105" s="73">
        <f>I96+I99+I100+I103</f>
        <v>3298363.1799999997</v>
      </c>
      <c r="J105" s="73">
        <f>J96+J99+J100+J103</f>
        <v>3298363.1799999997</v>
      </c>
      <c r="K105" s="75">
        <f>J105*100/H105/100</f>
        <v>0.94317905560941018</v>
      </c>
      <c r="L105" s="45"/>
    </row>
    <row r="106" spans="1:12" ht="25.15" customHeight="1" thickTop="1" thickBot="1" x14ac:dyDescent="0.25">
      <c r="A106" s="64"/>
      <c r="B106" s="119" t="s">
        <v>158</v>
      </c>
      <c r="C106" s="119"/>
      <c r="D106" s="119"/>
      <c r="E106" s="119"/>
      <c r="F106" s="83">
        <f>F41+F86+F92+F105</f>
        <v>55676920</v>
      </c>
      <c r="G106" s="83"/>
      <c r="H106" s="83">
        <f>H41+H86+H92+H105</f>
        <v>55676920</v>
      </c>
      <c r="I106" s="83">
        <f>I41+I86+I92+I105</f>
        <v>54177308.299999997</v>
      </c>
      <c r="J106" s="83">
        <f>J41+J86+J92+J105</f>
        <v>54177308.299999997</v>
      </c>
      <c r="K106" s="84">
        <f>J106*100/F106/100</f>
        <v>0.97306582871322622</v>
      </c>
    </row>
    <row r="107" spans="1:12" ht="13.5" thickTop="1" x14ac:dyDescent="0.2"/>
  </sheetData>
  <mergeCells count="36">
    <mergeCell ref="B93:E93"/>
    <mergeCell ref="C69:E69"/>
    <mergeCell ref="C15:E15"/>
    <mergeCell ref="B21:E21"/>
    <mergeCell ref="C22:E22"/>
    <mergeCell ref="B25:E25"/>
    <mergeCell ref="C26:E26"/>
    <mergeCell ref="B41:E41"/>
    <mergeCell ref="B43:E43"/>
    <mergeCell ref="B47:E47"/>
    <mergeCell ref="B88:E88"/>
    <mergeCell ref="C89:E89"/>
    <mergeCell ref="B92:E92"/>
    <mergeCell ref="C56:E56"/>
    <mergeCell ref="D19:E19"/>
    <mergeCell ref="C95:E95"/>
    <mergeCell ref="C102:E102"/>
    <mergeCell ref="B105:E105"/>
    <mergeCell ref="B106:E106"/>
    <mergeCell ref="B94:E94"/>
    <mergeCell ref="A1:K1"/>
    <mergeCell ref="C12:E12"/>
    <mergeCell ref="A2:E2"/>
    <mergeCell ref="D51:E51"/>
    <mergeCell ref="D90:E90"/>
    <mergeCell ref="B8:E8"/>
    <mergeCell ref="C9:E9"/>
    <mergeCell ref="B75:E75"/>
    <mergeCell ref="C76:E76"/>
    <mergeCell ref="C79:E79"/>
    <mergeCell ref="B82:E82"/>
    <mergeCell ref="C83:E83"/>
    <mergeCell ref="B86:E86"/>
    <mergeCell ref="B87:E87"/>
    <mergeCell ref="C48:E48"/>
    <mergeCell ref="C53:E53"/>
  </mergeCells>
  <pageMargins left="0.59055118110236227" right="0" top="0.39370078740157483" bottom="0.59055118110236227" header="0" footer="0"/>
  <pageSetup paperSize="9" scale="96" fitToHeight="0" orientation="landscape" r:id="rId1"/>
  <headerFooter alignWithMargins="0"/>
  <rowBreaks count="3" manualBreakCount="3">
    <brk id="33" max="16383" man="1"/>
    <brk id="61" max="10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2019 4TR. PPTO. PRORROGADO</vt:lpstr>
      <vt:lpstr>'2019 4TR. PPTO. PRORROGADO'!Títulos_a_imprimir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 Pomar Balsera</dc:creator>
  <cp:lastModifiedBy>Juan Antonio García Flordelis</cp:lastModifiedBy>
  <cp:lastPrinted>2020-11-10T13:12:19Z</cp:lastPrinted>
  <dcterms:created xsi:type="dcterms:W3CDTF">2018-02-13T15:46:34Z</dcterms:created>
  <dcterms:modified xsi:type="dcterms:W3CDTF">2020-11-16T11:09:24Z</dcterms:modified>
</cp:coreProperties>
</file>