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585" windowHeight="12075" activeTab="0"/>
  </bookViews>
  <sheets>
    <sheet name="2016 4ºtrim." sheetId="1" r:id="rId1"/>
  </sheets>
  <definedNames>
    <definedName name="_xlnm.Print_Titles" localSheetId="0">'2016 4ºtrim.'!$1:$2</definedName>
  </definedNames>
  <calcPr fullCalcOnLoad="1"/>
</workbook>
</file>

<file path=xl/sharedStrings.xml><?xml version="1.0" encoding="utf-8"?>
<sst xmlns="http://schemas.openxmlformats.org/spreadsheetml/2006/main" count="195" uniqueCount="165">
  <si>
    <t>Clasificación económica</t>
  </si>
  <si>
    <t>Créditos iniciales</t>
  </si>
  <si>
    <t>Créditos
modificados</t>
  </si>
  <si>
    <t>Créditos
finales</t>
  </si>
  <si>
    <t>CAPÍTULO 1</t>
  </si>
  <si>
    <t>GASTOS DE PERSONAL</t>
  </si>
  <si>
    <t>Artículo 12</t>
  </si>
  <si>
    <t>Personal Funcionario</t>
  </si>
  <si>
    <t>Concepto 120</t>
  </si>
  <si>
    <t>Subconcepto 120.00</t>
  </si>
  <si>
    <t>Centro Gestor 51</t>
  </si>
  <si>
    <t xml:space="preserve">Concepto 121 </t>
  </si>
  <si>
    <t>Retribuciones complementarias</t>
  </si>
  <si>
    <t>Subconcepto 121.00</t>
  </si>
  <si>
    <t>Concepto 123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</si>
  <si>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</si>
  <si>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</si>
  <si>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</si>
  <si>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</si>
  <si>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</si>
  <si>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</si>
  <si>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</si>
  <si>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</si>
  <si>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</si>
  <si>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</si>
  <si>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</si>
  <si>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</si>
  <si>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</si>
  <si>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</si>
  <si>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Seguimiento y control de los procesos de IT</t>
  </si>
  <si>
    <t>Centro Gestor 71</t>
  </si>
  <si>
    <t>Subconcepto 160.01</t>
  </si>
  <si>
    <t>Muface</t>
  </si>
  <si>
    <t>Subconcepto 160.09</t>
  </si>
  <si>
    <t>Otras cotizaciones sociales</t>
  </si>
  <si>
    <t>Concepto 162</t>
  </si>
  <si>
    <t>Gastos sociales de funcionarios</t>
  </si>
  <si>
    <t>Subconcepto 162.00</t>
  </si>
  <si>
    <t>Formación y perfeccionamiento</t>
  </si>
  <si>
    <t>Centro Gestor 73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</si>
  <si>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</si>
  <si>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</si>
  <si>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</si>
  <si>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</si>
  <si>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</si>
  <si>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</si>
  <si>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</si>
  <si>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</si>
  <si>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</si>
  <si>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</si>
  <si>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</si>
  <si>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</si>
  <si>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</si>
  <si>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</si>
  <si>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</si>
  <si>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</si>
  <si>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</si>
  <si>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</si>
  <si>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</si>
  <si>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</si>
  <si>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</si>
  <si>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</si>
  <si>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Carnés Exparlamentarios</t>
  </si>
  <si>
    <t>Subconcepto 220.01</t>
  </si>
  <si>
    <t>Prensa, revistas, libros y otras publicaciones</t>
  </si>
  <si>
    <t>Centro Gestor 48</t>
  </si>
  <si>
    <t>Concepto 222</t>
  </si>
  <si>
    <t>Comunicaciones</t>
  </si>
  <si>
    <t>Subconcepto 222.00</t>
  </si>
  <si>
    <t>Servicios de Telecomunicaciones</t>
  </si>
  <si>
    <t>Centro Gestor 52</t>
  </si>
  <si>
    <t>Concepto 226</t>
  </si>
  <si>
    <t>Gastos diversos</t>
  </si>
  <si>
    <t>Subconcepto 226.06</t>
  </si>
  <si>
    <t>Reuniones, conferencias y cursos</t>
  </si>
  <si>
    <t>Centro Gestor 30</t>
  </si>
  <si>
    <t>Centro Gestor 40</t>
  </si>
  <si>
    <t>Centro Gestor 61</t>
  </si>
  <si>
    <t>Actos protocolarios Cortes Generales</t>
  </si>
  <si>
    <t>Subconcepto 226.07</t>
  </si>
  <si>
    <t>Oposiciones y pruebas selectivas</t>
  </si>
  <si>
    <t>Subconcepto 226.15</t>
  </si>
  <si>
    <t>Gastos diversos en el exterior</t>
  </si>
  <si>
    <t>Concepto 227</t>
  </si>
  <si>
    <t>Trabajos realizados por otras empresas y profesionales</t>
  </si>
  <si>
    <t>Subconcepto 227.06</t>
  </si>
  <si>
    <t>Estudios y trabajos técnicos</t>
  </si>
  <si>
    <t>Centro Gestor 44</t>
  </si>
  <si>
    <t>Gastos de asesoría técnica derivados de la gestión del IVA</t>
  </si>
  <si>
    <t>Plataforma tecnológica para biblioteca digital Congreso/Senado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</si>
  <si>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</si>
  <si>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</si>
  <si>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</si>
  <si>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</si>
  <si>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</si>
  <si>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</si>
  <si>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</si>
  <si>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</si>
  <si>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</si>
  <si>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</si>
  <si>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Artículo 24</t>
  </si>
  <si>
    <t>Gastos de publicaciones</t>
  </si>
  <si>
    <t>Concepto 240</t>
  </si>
  <si>
    <t>Gastos de edición y distribución</t>
  </si>
  <si>
    <t>Subconcepto 240.00</t>
  </si>
  <si>
    <t>TOTAL CAPÍTULO 2. GASTOS CORRIENTES EN BIENES Y SERVICIOS</t>
  </si>
  <si>
    <t>CAPÍTULO 3</t>
  </si>
  <si>
    <t>GASTOS FINANCIEROS</t>
  </si>
  <si>
    <t>Artículo 34</t>
  </si>
  <si>
    <t>De Depósitos y fianzas</t>
  </si>
  <si>
    <t>Concepto 340</t>
  </si>
  <si>
    <t>Intereses de depósitos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</si>
  <si>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</si>
  <si>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</si>
  <si>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</si>
  <si>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</si>
  <si>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</si>
  <si>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</si>
  <si>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</si>
  <si>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</si>
  <si>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</si>
  <si>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</si>
  <si>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</si>
  <si>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</si>
  <si>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</si>
  <si>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</si>
  <si>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</si>
  <si>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</si>
  <si>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Artículo 49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</si>
  <si>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</si>
  <si>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</si>
  <si>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</si>
  <si>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</si>
  <si>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</si>
  <si>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</si>
  <si>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Obligaciones reconocidas</t>
  </si>
  <si>
    <t>%
ejecución</t>
  </si>
  <si>
    <t>Créditos Compro-
metidos</t>
  </si>
  <si>
    <t>Subconcepto 340.99</t>
  </si>
  <si>
    <t>Retribuciones básicas</t>
  </si>
  <si>
    <t xml:space="preserve"> Retribuciones básicas</t>
  </si>
  <si>
    <t>Nómina</t>
  </si>
  <si>
    <t>Complementos</t>
  </si>
  <si>
    <t>Indemnizaciones por destino en el extranjero</t>
  </si>
  <si>
    <t xml:space="preserve">Retribuciones servicios extraordinarios personal funcionario </t>
  </si>
  <si>
    <t>Protección social Régimen General y Régímenes especiales de parlamentarios y funcionarios.</t>
  </si>
  <si>
    <t>Cuotas Muface parlamentarios y funcionarios</t>
  </si>
  <si>
    <t>Seguros de vida y accidentes de parlamentarios y funcionarios.</t>
  </si>
  <si>
    <t>Cursos de formación específicos para los distintos Cuerpos de funcionarios</t>
  </si>
  <si>
    <t>Pólizas asistencia sanitaria de los desplazamientos delegaciones oficiales</t>
  </si>
  <si>
    <t>Suscripción de productos documentales, publicaciones periódicas y bases de datos</t>
  </si>
  <si>
    <t>Servicio ADSL Representante Permanente CC.GG.ante la UE</t>
  </si>
  <si>
    <t>Gastos de comparecencias en Comisiones Mixtas</t>
  </si>
  <si>
    <t>Reuniones bases de datos Unión Europea e IPEX</t>
  </si>
  <si>
    <t>Gastos de Delegaciones Oficiales de las CC.GG.</t>
  </si>
  <si>
    <t>Gastos de alquiler aulas y empresas colaboradoras en oposiciones a funcionarios de las Cortes Generales</t>
  </si>
  <si>
    <t>Gastos por alquiler vivienda, mudanza Representante CC.GG. UE</t>
  </si>
  <si>
    <t>Plan Editorial de Cortes Generales. Traductores y estudios técnico-jurídicos</t>
  </si>
  <si>
    <t>Impresión, edición y distribución de publicaciones oficiales y no oficiales de las Cortes Generales</t>
  </si>
  <si>
    <t>Cuotas  a institutos (IPEX)</t>
  </si>
  <si>
    <t>Indemnizaciones de Tribunales Oposiciones Funcionarios</t>
  </si>
  <si>
    <t>Centro Gestor 53</t>
  </si>
  <si>
    <t>Reuniones de órganos en los que están representadas las dos Cámaras, así como indemnizaciones por comidas y cenas del personal que asista o preste servicio por ese motivo.</t>
  </si>
  <si>
    <t>PRESUPUESTO DE LAS CORTES GENERALES DEL EJERCICIO PRESUPUESTARIO 2016. DETALLE POR CENTROS GESTORES
 ( A 31.12.2016)</t>
  </si>
  <si>
    <t>Representación Permanente de CC.GG. ante la UE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</si>
</sst>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"/>
    <numFmt numFmtId="183" formatCode="0.000"/>
    <numFmt numFmtId="184" formatCode="yy"/>
    <numFmt numFmtId="185" formatCode="yyyy"/>
    <numFmt numFmtId="186" formatCode="d\-mmm\-yyyy"/>
    <numFmt numFmtId="187" formatCode="d\-m"/>
    <numFmt numFmtId="188" formatCode="#,##0.00_ ;\-#,##0.00\ "/>
    <numFmt numFmtId="189" formatCode="#,##0.00\ [$€-1]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00"/>
    <numFmt numFmtId="195" formatCode="0.0%"/>
    <numFmt numFmtId="196" formatCode="0.000%"/>
    <numFmt numFmtId="197" formatCode="#,##0.00;[Red]#,##0.00"/>
    <numFmt numFmtId="198" formatCode="00000"/>
    <numFmt numFmtId="199" formatCode="_-* #,##0\ _P_t_a_-;\-* #,##0\ _P_t_a_-;_-* &quot;-&quot;\ _P_t_a_-;_-@_-"/>
    <numFmt numFmtId="200" formatCode="_-* #,##0.00\ _P_t_a_-;\-* #,##0.00\ _P_t_a_-;_-* &quot;-&quot;??\ _P_t_a_-;_-@_-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_-* #,##0.00\ [$€]_-;\-* #,##0.00\ [$€]_-;_-* &quot;-&quot;??\ [$€]_-;_-@_-"/>
    <numFmt numFmtId="207" formatCode="#,##0.000_ ;\-#,##0.000\ "/>
    <numFmt numFmtId="208" formatCode="#,##0_ ;\-#,##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rgb="FF00B05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 style="thick"/>
      <bottom style="thick"/>
    </border>
    <border>
      <left style="thick"/>
      <right style="thick"/>
      <top style="thick"/>
      <bottom style="thick"/>
    </border>
    <border>
      <left style="double"/>
      <right style="hair"/>
      <top style="thick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ck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thick"/>
    </border>
    <border>
      <left style="hair"/>
      <right style="hair"/>
      <top style="thick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thick"/>
      <bottom style="hair"/>
    </border>
    <border>
      <left style="hair"/>
      <right style="double"/>
      <top style="hair"/>
      <bottom style="hair"/>
    </border>
    <border>
      <left style="thick"/>
      <right style="double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hair"/>
      <right style="double"/>
      <top style="hair"/>
      <bottom style="medium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double"/>
      <bottom style="thick"/>
    </border>
    <border>
      <left style="hair"/>
      <right style="double"/>
      <top style="thick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188" fontId="20" fillId="0" borderId="14" xfId="0" applyNumberFormat="1" applyFont="1" applyBorder="1" applyAlignment="1">
      <alignment horizontal="right" vertical="top"/>
    </xf>
    <xf numFmtId="0" fontId="20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vertical="top"/>
    </xf>
    <xf numFmtId="188" fontId="20" fillId="0" borderId="15" xfId="0" applyNumberFormat="1" applyFont="1" applyBorder="1" applyAlignment="1">
      <alignment horizontal="right" vertical="top"/>
    </xf>
    <xf numFmtId="0" fontId="20" fillId="0" borderId="14" xfId="0" applyFont="1" applyBorder="1" applyAlignment="1">
      <alignment vertical="top" wrapText="1"/>
    </xf>
    <xf numFmtId="0" fontId="20" fillId="0" borderId="16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/>
    </xf>
    <xf numFmtId="0" fontId="20" fillId="0" borderId="14" xfId="0" applyFont="1" applyBorder="1" applyAlignment="1">
      <alignment horizontal="justify" vertical="top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justify" vertical="top"/>
    </xf>
    <xf numFmtId="0" fontId="20" fillId="0" borderId="20" xfId="0" applyFont="1" applyBorder="1" applyAlignment="1">
      <alignment horizontal="left" vertical="top"/>
    </xf>
    <xf numFmtId="188" fontId="21" fillId="24" borderId="21" xfId="0" applyNumberFormat="1" applyFont="1" applyFill="1" applyBorder="1" applyAlignment="1">
      <alignment horizontal="right" vertical="top"/>
    </xf>
    <xf numFmtId="0" fontId="21" fillId="0" borderId="22" xfId="0" applyFont="1" applyBorder="1" applyAlignment="1">
      <alignment horizontal="center" vertical="top"/>
    </xf>
    <xf numFmtId="0" fontId="21" fillId="0" borderId="18" xfId="0" applyFont="1" applyBorder="1" applyAlignment="1">
      <alignment horizontal="left" vertical="top"/>
    </xf>
    <xf numFmtId="188" fontId="20" fillId="0" borderId="18" xfId="0" applyNumberFormat="1" applyFont="1" applyBorder="1" applyAlignment="1">
      <alignment horizontal="right" vertical="top"/>
    </xf>
    <xf numFmtId="4" fontId="20" fillId="0" borderId="14" xfId="0" applyNumberFormat="1" applyFont="1" applyBorder="1" applyAlignment="1">
      <alignment horizontal="right" vertical="top"/>
    </xf>
    <xf numFmtId="4" fontId="20" fillId="0" borderId="15" xfId="0" applyNumberFormat="1" applyFont="1" applyBorder="1" applyAlignment="1">
      <alignment horizontal="right" vertical="top"/>
    </xf>
    <xf numFmtId="4" fontId="20" fillId="0" borderId="14" xfId="0" applyNumberFormat="1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20" fillId="24" borderId="23" xfId="0" applyFont="1" applyFill="1" applyBorder="1" applyAlignment="1">
      <alignment horizontal="center" vertical="top"/>
    </xf>
    <xf numFmtId="188" fontId="21" fillId="0" borderId="24" xfId="0" applyNumberFormat="1" applyFont="1" applyFill="1" applyBorder="1" applyAlignment="1">
      <alignment horizontal="right" vertical="top"/>
    </xf>
    <xf numFmtId="4" fontId="20" fillId="0" borderId="14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71" fontId="20" fillId="0" borderId="18" xfId="0" applyNumberFormat="1" applyFont="1" applyBorder="1" applyAlignment="1">
      <alignment vertical="top"/>
    </xf>
    <xf numFmtId="0" fontId="20" fillId="0" borderId="22" xfId="0" applyFont="1" applyBorder="1" applyAlignment="1">
      <alignment horizontal="center" vertical="top"/>
    </xf>
    <xf numFmtId="0" fontId="20" fillId="0" borderId="18" xfId="0" applyFont="1" applyBorder="1" applyAlignment="1">
      <alignment horizontal="left" vertical="top"/>
    </xf>
    <xf numFmtId="0" fontId="21" fillId="24" borderId="23" xfId="0" applyFont="1" applyFill="1" applyBorder="1" applyAlignment="1">
      <alignment horizontal="center" vertical="top"/>
    </xf>
    <xf numFmtId="0" fontId="21" fillId="4" borderId="25" xfId="0" applyFont="1" applyFill="1" applyBorder="1" applyAlignment="1">
      <alignment horizontal="right" vertical="top"/>
    </xf>
    <xf numFmtId="188" fontId="21" fillId="4" borderId="26" xfId="0" applyNumberFormat="1" applyFont="1" applyFill="1" applyBorder="1" applyAlignment="1">
      <alignment horizontal="right" vertical="top"/>
    </xf>
    <xf numFmtId="0" fontId="21" fillId="0" borderId="24" xfId="0" applyFont="1" applyBorder="1" applyAlignment="1">
      <alignment horizontal="left" vertical="top"/>
    </xf>
    <xf numFmtId="0" fontId="20" fillId="0" borderId="24" xfId="0" applyFont="1" applyBorder="1" applyAlignment="1">
      <alignment horizontal="left" vertical="top"/>
    </xf>
    <xf numFmtId="0" fontId="21" fillId="24" borderId="21" xfId="0" applyFont="1" applyFill="1" applyBorder="1" applyAlignment="1">
      <alignment horizontal="left" vertical="top"/>
    </xf>
    <xf numFmtId="0" fontId="20" fillId="24" borderId="21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0" fontId="21" fillId="4" borderId="26" xfId="0" applyFont="1" applyFill="1" applyBorder="1" applyAlignment="1">
      <alignment horizontal="left" vertical="top"/>
    </xf>
    <xf numFmtId="10" fontId="20" fillId="0" borderId="2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10" fontId="21" fillId="24" borderId="32" xfId="0" applyNumberFormat="1" applyFont="1" applyFill="1" applyBorder="1" applyAlignment="1">
      <alignment horizontal="center" vertical="top"/>
    </xf>
    <xf numFmtId="10" fontId="20" fillId="0" borderId="33" xfId="0" applyNumberFormat="1" applyFont="1" applyBorder="1" applyAlignment="1">
      <alignment horizontal="center" vertical="top"/>
    </xf>
    <xf numFmtId="10" fontId="20" fillId="0" borderId="33" xfId="0" applyNumberFormat="1" applyFont="1" applyFill="1" applyBorder="1" applyAlignment="1">
      <alignment horizontal="center" vertical="top"/>
    </xf>
    <xf numFmtId="10" fontId="21" fillId="4" borderId="34" xfId="0" applyNumberFormat="1" applyFont="1" applyFill="1" applyBorder="1" applyAlignment="1">
      <alignment horizontal="center" vertical="top"/>
    </xf>
    <xf numFmtId="0" fontId="20" fillId="0" borderId="18" xfId="0" applyFont="1" applyBorder="1" applyAlignment="1">
      <alignment horizontal="justify" vertical="top"/>
    </xf>
    <xf numFmtId="0" fontId="0" fillId="0" borderId="17" xfId="0" applyFont="1" applyBorder="1" applyAlignment="1">
      <alignment vertical="top"/>
    </xf>
    <xf numFmtId="0" fontId="20" fillId="0" borderId="28" xfId="0" applyFont="1" applyBorder="1" applyAlignment="1">
      <alignment horizontal="center" vertical="top"/>
    </xf>
    <xf numFmtId="0" fontId="20" fillId="0" borderId="35" xfId="0" applyFont="1" applyBorder="1" applyAlignment="1">
      <alignment horizontal="center" vertical="top"/>
    </xf>
    <xf numFmtId="0" fontId="20" fillId="0" borderId="36" xfId="0" applyFont="1" applyBorder="1" applyAlignment="1">
      <alignment horizontal="justify" vertical="top"/>
    </xf>
    <xf numFmtId="0" fontId="20" fillId="0" borderId="36" xfId="0" applyFont="1" applyBorder="1" applyAlignment="1">
      <alignment horizontal="left" vertical="top"/>
    </xf>
    <xf numFmtId="4" fontId="20" fillId="0" borderId="18" xfId="0" applyNumberFormat="1" applyFont="1" applyBorder="1" applyAlignment="1">
      <alignment vertical="top"/>
    </xf>
    <xf numFmtId="0" fontId="20" fillId="0" borderId="16" xfId="0" applyFont="1" applyBorder="1" applyAlignment="1">
      <alignment horizontal="left" vertical="top" wrapText="1"/>
    </xf>
    <xf numFmtId="0" fontId="20" fillId="24" borderId="37" xfId="0" applyFont="1" applyFill="1" applyBorder="1" applyAlignment="1">
      <alignment vertical="top"/>
    </xf>
    <xf numFmtId="0" fontId="20" fillId="0" borderId="0" xfId="0" applyFont="1" applyBorder="1" applyAlignment="1">
      <alignment vertical="center"/>
    </xf>
    <xf numFmtId="0" fontId="20" fillId="0" borderId="24" xfId="0" applyFont="1" applyBorder="1" applyAlignment="1">
      <alignment vertical="top"/>
    </xf>
    <xf numFmtId="0" fontId="20" fillId="0" borderId="18" xfId="0" applyFont="1" applyBorder="1" applyAlignment="1">
      <alignment horizontal="right" vertical="top"/>
    </xf>
    <xf numFmtId="0" fontId="20" fillId="0" borderId="18" xfId="0" applyFont="1" applyBorder="1" applyAlignment="1">
      <alignment vertical="top"/>
    </xf>
    <xf numFmtId="0" fontId="20" fillId="0" borderId="38" xfId="0" applyFont="1" applyBorder="1" applyAlignment="1">
      <alignment horizontal="center" vertical="top"/>
    </xf>
    <xf numFmtId="0" fontId="20" fillId="0" borderId="16" xfId="0" applyFont="1" applyBorder="1" applyAlignment="1">
      <alignment vertical="top"/>
    </xf>
    <xf numFmtId="10" fontId="20" fillId="0" borderId="28" xfId="0" applyNumberFormat="1" applyFont="1" applyBorder="1" applyAlignment="1">
      <alignment vertical="top"/>
    </xf>
    <xf numFmtId="0" fontId="20" fillId="0" borderId="18" xfId="0" applyFont="1" applyBorder="1" applyAlignment="1">
      <alignment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40" xfId="0" applyFont="1" applyBorder="1" applyAlignment="1">
      <alignment vertical="top"/>
    </xf>
    <xf numFmtId="0" fontId="20" fillId="0" borderId="2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left" vertical="top"/>
    </xf>
    <xf numFmtId="0" fontId="20" fillId="0" borderId="16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188" fontId="21" fillId="0" borderId="14" xfId="0" applyNumberFormat="1" applyFont="1" applyFill="1" applyBorder="1" applyAlignment="1">
      <alignment horizontal="right" vertical="top"/>
    </xf>
    <xf numFmtId="10" fontId="20" fillId="0" borderId="28" xfId="0" applyNumberFormat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41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0" fontId="20" fillId="0" borderId="42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top"/>
    </xf>
    <xf numFmtId="4" fontId="23" fillId="0" borderId="14" xfId="0" applyNumberFormat="1" applyFont="1" applyBorder="1" applyAlignment="1">
      <alignment vertical="top"/>
    </xf>
    <xf numFmtId="10" fontId="23" fillId="0" borderId="28" xfId="0" applyNumberFormat="1" applyFont="1" applyBorder="1" applyAlignment="1">
      <alignment horizontal="center" vertical="top"/>
    </xf>
    <xf numFmtId="188" fontId="23" fillId="0" borderId="14" xfId="0" applyNumberFormat="1" applyFont="1" applyBorder="1" applyAlignment="1">
      <alignment horizontal="right" vertical="top"/>
    </xf>
    <xf numFmtId="0" fontId="23" fillId="0" borderId="0" xfId="0" applyFont="1" applyBorder="1" applyAlignment="1">
      <alignment vertical="top"/>
    </xf>
    <xf numFmtId="0" fontId="23" fillId="0" borderId="43" xfId="0" applyFont="1" applyBorder="1" applyAlignment="1">
      <alignment horizontal="center" vertical="top"/>
    </xf>
    <xf numFmtId="188" fontId="20" fillId="0" borderId="0" xfId="0" applyNumberFormat="1" applyFont="1" applyBorder="1" applyAlignment="1">
      <alignment horizontal="right" vertical="top"/>
    </xf>
    <xf numFmtId="0" fontId="20" fillId="0" borderId="43" xfId="0" applyFont="1" applyBorder="1" applyAlignment="1">
      <alignment horizontal="center" vertical="top"/>
    </xf>
    <xf numFmtId="4" fontId="20" fillId="0" borderId="14" xfId="0" applyNumberFormat="1" applyFont="1" applyFill="1" applyBorder="1" applyAlignment="1">
      <alignment horizontal="right" vertical="top"/>
    </xf>
    <xf numFmtId="4" fontId="20" fillId="0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Border="1" applyAlignment="1">
      <alignment horizontal="right" vertical="top"/>
    </xf>
    <xf numFmtId="188" fontId="20" fillId="0" borderId="0" xfId="0" applyNumberFormat="1" applyFont="1" applyBorder="1" applyAlignment="1">
      <alignment vertical="top"/>
    </xf>
    <xf numFmtId="188" fontId="20" fillId="0" borderId="44" xfId="0" applyNumberFormat="1" applyFont="1" applyBorder="1" applyAlignment="1">
      <alignment horizontal="right" vertical="top"/>
    </xf>
    <xf numFmtId="188" fontId="20" fillId="0" borderId="41" xfId="0" applyNumberFormat="1" applyFont="1" applyBorder="1" applyAlignment="1">
      <alignment horizontal="right" vertical="top"/>
    </xf>
    <xf numFmtId="188" fontId="20" fillId="0" borderId="20" xfId="0" applyNumberFormat="1" applyFont="1" applyBorder="1" applyAlignment="1">
      <alignment horizontal="right" vertical="top"/>
    </xf>
    <xf numFmtId="188" fontId="20" fillId="0" borderId="14" xfId="0" applyNumberFormat="1" applyFont="1" applyFill="1" applyBorder="1" applyAlignment="1">
      <alignment horizontal="right" vertical="top"/>
    </xf>
    <xf numFmtId="188" fontId="20" fillId="0" borderId="20" xfId="0" applyNumberFormat="1" applyFont="1" applyFill="1" applyBorder="1" applyAlignment="1">
      <alignment horizontal="right" vertical="top"/>
    </xf>
    <xf numFmtId="188" fontId="20" fillId="0" borderId="45" xfId="0" applyNumberFormat="1" applyFont="1" applyBorder="1" applyAlignment="1">
      <alignment horizontal="right" vertical="top"/>
    </xf>
    <xf numFmtId="188" fontId="20" fillId="0" borderId="46" xfId="0" applyNumberFormat="1" applyFont="1" applyBorder="1" applyAlignment="1">
      <alignment horizontal="right" vertical="top"/>
    </xf>
    <xf numFmtId="188" fontId="20" fillId="0" borderId="36" xfId="0" applyNumberFormat="1" applyFont="1" applyBorder="1" applyAlignment="1">
      <alignment horizontal="right" vertical="top"/>
    </xf>
    <xf numFmtId="0" fontId="21" fillId="24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0" fillId="0" borderId="16" xfId="0" applyFont="1" applyBorder="1" applyAlignment="1">
      <alignment horizontal="justify" vertical="top"/>
    </xf>
    <xf numFmtId="0" fontId="20" fillId="0" borderId="17" xfId="0" applyFont="1" applyBorder="1" applyAlignment="1">
      <alignment horizontal="justify" vertical="top"/>
    </xf>
    <xf numFmtId="0" fontId="20" fillId="0" borderId="15" xfId="0" applyFont="1" applyBorder="1" applyAlignment="1">
      <alignment horizontal="justify" vertical="top"/>
    </xf>
    <xf numFmtId="0" fontId="21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1" fillId="24" borderId="53" xfId="0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21" fillId="0" borderId="56" xfId="0" applyFont="1" applyFill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20" zoomScaleNormal="120" zoomScalePageLayoutView="0" workbookViewId="0" topLeftCell="A1">
      <selection activeCell="G17" sqref="G17"/>
    </sheetView>
  </sheetViews>
  <sheetFormatPr defaultColWidth="11.421875" defaultRowHeight="12.75"/>
  <cols>
    <col min="1" max="1" width="9.57421875" style="25" customWidth="1"/>
    <col min="2" max="2" width="11.00390625" style="25" customWidth="1"/>
    <col min="3" max="3" width="16.7109375" style="25" customWidth="1"/>
    <col min="4" max="4" width="22.57421875" style="25" customWidth="1"/>
    <col min="5" max="5" width="19.140625" style="25" customWidth="1"/>
    <col min="6" max="6" width="11.421875" style="25" customWidth="1"/>
    <col min="7" max="7" width="11.140625" style="25" customWidth="1"/>
    <col min="8" max="8" width="11.28125" style="89" customWidth="1"/>
    <col min="9" max="10" width="11.421875" style="25" customWidth="1"/>
    <col min="11" max="11" width="9.28125" style="90" customWidth="1"/>
    <col min="12" max="16384" width="11.421875" style="25" customWidth="1"/>
  </cols>
  <sheetData>
    <row r="1" spans="1:11" ht="33.75" customHeight="1" thickBot="1" thickTop="1">
      <c r="A1" s="110" t="s">
        <v>163</v>
      </c>
      <c r="B1" s="111"/>
      <c r="C1" s="111"/>
      <c r="D1" s="111"/>
      <c r="E1" s="111"/>
      <c r="F1" s="111"/>
      <c r="G1" s="111"/>
      <c r="H1" s="112"/>
      <c r="I1" s="112"/>
      <c r="J1" s="111"/>
      <c r="K1" s="59"/>
    </row>
    <row r="2" spans="1:11" s="60" customFormat="1" ht="35.25" thickBot="1" thickTop="1">
      <c r="A2" s="116" t="s">
        <v>0</v>
      </c>
      <c r="B2" s="117"/>
      <c r="C2" s="117"/>
      <c r="D2" s="117"/>
      <c r="E2" s="118"/>
      <c r="F2" s="2" t="s">
        <v>1</v>
      </c>
      <c r="G2" s="45" t="s">
        <v>2</v>
      </c>
      <c r="H2" s="46" t="s">
        <v>3</v>
      </c>
      <c r="I2" s="46" t="s">
        <v>137</v>
      </c>
      <c r="J2" s="1" t="s">
        <v>135</v>
      </c>
      <c r="K2" s="44" t="s">
        <v>136</v>
      </c>
    </row>
    <row r="3" spans="1:11" ht="12" thickTop="1">
      <c r="A3" s="3" t="s">
        <v>4</v>
      </c>
      <c r="B3" s="37" t="s">
        <v>5</v>
      </c>
      <c r="C3" s="38"/>
      <c r="D3" s="38"/>
      <c r="E3" s="38"/>
      <c r="F3" s="61"/>
      <c r="G3" s="61"/>
      <c r="H3" s="62"/>
      <c r="I3" s="63"/>
      <c r="J3" s="61"/>
      <c r="K3" s="64"/>
    </row>
    <row r="4" spans="1:11" ht="11.25">
      <c r="A4" s="4" t="s">
        <v>6</v>
      </c>
      <c r="B4" s="6" t="s">
        <v>7</v>
      </c>
      <c r="C4" s="6"/>
      <c r="D4" s="6"/>
      <c r="E4" s="6"/>
      <c r="F4" s="5"/>
      <c r="G4" s="5"/>
      <c r="H4" s="5"/>
      <c r="I4" s="7"/>
      <c r="J4" s="7"/>
      <c r="K4" s="53"/>
    </row>
    <row r="5" spans="1:11" ht="11.25">
      <c r="A5" s="4"/>
      <c r="B5" s="6" t="s">
        <v>8</v>
      </c>
      <c r="C5" s="6" t="s">
        <v>139</v>
      </c>
      <c r="D5" s="6"/>
      <c r="E5" s="6"/>
      <c r="F5" s="5"/>
      <c r="G5" s="5"/>
      <c r="H5" s="5"/>
      <c r="I5" s="7"/>
      <c r="J5" s="7"/>
      <c r="K5" s="53"/>
    </row>
    <row r="6" spans="1:11" ht="11.25">
      <c r="A6" s="4"/>
      <c r="B6" s="7"/>
      <c r="C6" s="7" t="s">
        <v>9</v>
      </c>
      <c r="D6" s="65" t="s">
        <v>140</v>
      </c>
      <c r="E6" s="26"/>
      <c r="F6" s="8">
        <v>23804057.69</v>
      </c>
      <c r="G6" s="93"/>
      <c r="H6" s="5">
        <f>F6+G6</f>
        <v>23804057.69</v>
      </c>
      <c r="I6" s="94"/>
      <c r="J6" s="94"/>
      <c r="K6" s="95"/>
    </row>
    <row r="7" spans="1:11" ht="11.25">
      <c r="A7" s="4"/>
      <c r="B7" s="7"/>
      <c r="C7" s="7"/>
      <c r="D7" s="9" t="s">
        <v>10</v>
      </c>
      <c r="E7" s="9" t="s">
        <v>141</v>
      </c>
      <c r="F7" s="8">
        <v>23804057.69</v>
      </c>
      <c r="G7" s="93"/>
      <c r="H7" s="96">
        <f>SUM(F7:G7)</f>
        <v>23804057.69</v>
      </c>
      <c r="I7" s="24">
        <v>22844243.83</v>
      </c>
      <c r="J7" s="24">
        <v>22844243.83</v>
      </c>
      <c r="K7" s="43">
        <f>J7*100/F6/100</f>
        <v>0.9596785610041931</v>
      </c>
    </row>
    <row r="8" spans="1:11" ht="11.25">
      <c r="A8" s="4"/>
      <c r="B8" s="6" t="s">
        <v>11</v>
      </c>
      <c r="C8" s="6" t="s">
        <v>12</v>
      </c>
      <c r="D8" s="6"/>
      <c r="E8" s="6"/>
      <c r="F8" s="93"/>
      <c r="G8" s="93"/>
      <c r="H8" s="93"/>
      <c r="I8" s="91"/>
      <c r="J8" s="91"/>
      <c r="K8" s="92"/>
    </row>
    <row r="9" spans="1:11" ht="11.25">
      <c r="A9" s="4"/>
      <c r="B9" s="6"/>
      <c r="C9" s="6" t="s">
        <v>13</v>
      </c>
      <c r="D9" s="10" t="s">
        <v>12</v>
      </c>
      <c r="E9" s="26"/>
      <c r="F9" s="8">
        <v>14233772.31</v>
      </c>
      <c r="G9" s="5"/>
      <c r="H9" s="5">
        <f>F9+G9</f>
        <v>14233772.31</v>
      </c>
      <c r="K9" s="97"/>
    </row>
    <row r="10" spans="1:11" ht="11.25">
      <c r="A10" s="4"/>
      <c r="B10" s="6"/>
      <c r="C10" s="6"/>
      <c r="D10" s="11" t="s">
        <v>10</v>
      </c>
      <c r="E10" s="11" t="s">
        <v>142</v>
      </c>
      <c r="F10" s="8">
        <v>14233772.31</v>
      </c>
      <c r="G10" s="5"/>
      <c r="H10" s="96">
        <f>SUM(F10:G10)</f>
        <v>14233772.31</v>
      </c>
      <c r="I10" s="24">
        <v>12797240.42</v>
      </c>
      <c r="J10" s="24">
        <v>12797240.42</v>
      </c>
      <c r="K10" s="43">
        <f>J10*100/F9/100</f>
        <v>0.8990758135852182</v>
      </c>
    </row>
    <row r="11" spans="1:11" ht="11.25">
      <c r="A11" s="4"/>
      <c r="B11" s="6" t="s">
        <v>14</v>
      </c>
      <c r="C11" s="6" t="s">
        <v>143</v>
      </c>
      <c r="D11" s="6"/>
      <c r="E11" s="6"/>
      <c r="F11" s="5"/>
      <c r="G11" s="5"/>
      <c r="H11" s="5"/>
      <c r="I11" s="24"/>
      <c r="J11" s="24"/>
      <c r="K11" s="43"/>
    </row>
    <row r="12" spans="1:11" ht="11.25">
      <c r="A12" s="4"/>
      <c r="B12" s="7"/>
      <c r="C12" s="7" t="s">
        <v>15</v>
      </c>
      <c r="D12" s="65" t="s">
        <v>143</v>
      </c>
      <c r="E12" s="26"/>
      <c r="F12" s="8">
        <v>65040</v>
      </c>
      <c r="G12" s="5"/>
      <c r="H12" s="5">
        <f>F12+G12</f>
        <v>65040</v>
      </c>
      <c r="K12" s="66"/>
    </row>
    <row r="13" spans="1:11" ht="33.75">
      <c r="A13" s="4"/>
      <c r="B13" s="7"/>
      <c r="C13" s="7"/>
      <c r="D13" s="9" t="s">
        <v>10</v>
      </c>
      <c r="E13" s="9" t="s">
        <v>164</v>
      </c>
      <c r="F13" s="8">
        <v>65040</v>
      </c>
      <c r="G13" s="5"/>
      <c r="H13" s="5">
        <f>F13+G13</f>
        <v>65040</v>
      </c>
      <c r="I13" s="5">
        <v>65040</v>
      </c>
      <c r="J13" s="5">
        <v>65040</v>
      </c>
      <c r="K13" s="43">
        <f>I13*100/F13/100</f>
        <v>1</v>
      </c>
    </row>
    <row r="14" spans="1:11" ht="12.75" customHeight="1">
      <c r="A14" s="4" t="s">
        <v>16</v>
      </c>
      <c r="B14" s="6" t="s">
        <v>17</v>
      </c>
      <c r="C14" s="6"/>
      <c r="D14" s="6"/>
      <c r="E14" s="6"/>
      <c r="F14" s="5"/>
      <c r="G14" s="5"/>
      <c r="H14" s="5"/>
      <c r="I14" s="24"/>
      <c r="J14" s="24"/>
      <c r="K14" s="43"/>
    </row>
    <row r="15" spans="1:11" ht="12.75" customHeight="1">
      <c r="A15" s="4"/>
      <c r="B15" s="6" t="s">
        <v>18</v>
      </c>
      <c r="C15" s="6" t="s">
        <v>19</v>
      </c>
      <c r="D15" s="6"/>
      <c r="E15" s="6"/>
      <c r="F15" s="5"/>
      <c r="G15" s="5"/>
      <c r="H15" s="5"/>
      <c r="I15" s="24"/>
      <c r="J15" s="24"/>
      <c r="K15" s="43"/>
    </row>
    <row r="16" spans="1:11" ht="12.75" customHeight="1">
      <c r="A16" s="4"/>
      <c r="B16" s="6"/>
      <c r="C16" s="6" t="s">
        <v>20</v>
      </c>
      <c r="D16" s="10" t="s">
        <v>21</v>
      </c>
      <c r="E16" s="12"/>
      <c r="F16" s="8">
        <v>25000</v>
      </c>
      <c r="H16" s="5">
        <f>SUM(F16+G17)</f>
        <v>129000</v>
      </c>
      <c r="I16" s="24"/>
      <c r="J16" s="24"/>
      <c r="K16" s="43"/>
    </row>
    <row r="17" spans="1:11" ht="36.75" customHeight="1">
      <c r="A17" s="4"/>
      <c r="B17" s="6"/>
      <c r="C17" s="6"/>
      <c r="D17" s="11" t="s">
        <v>22</v>
      </c>
      <c r="E17" s="67" t="s">
        <v>144</v>
      </c>
      <c r="F17" s="5">
        <v>25000</v>
      </c>
      <c r="G17" s="5">
        <v>104000</v>
      </c>
      <c r="H17" s="5">
        <f>F16+G17</f>
        <v>129000</v>
      </c>
      <c r="I17" s="24">
        <v>108383.91</v>
      </c>
      <c r="J17" s="24">
        <v>108383.91</v>
      </c>
      <c r="K17" s="43">
        <f>J17*100/F17/100</f>
        <v>4.3353564</v>
      </c>
    </row>
    <row r="18" spans="1:11" ht="12.75" customHeight="1">
      <c r="A18" s="4" t="s">
        <v>23</v>
      </c>
      <c r="B18" s="113" t="s">
        <v>24</v>
      </c>
      <c r="C18" s="114"/>
      <c r="D18" s="114"/>
      <c r="E18" s="115"/>
      <c r="F18" s="5"/>
      <c r="G18" s="5"/>
      <c r="H18" s="5"/>
      <c r="I18" s="24"/>
      <c r="J18" s="24"/>
      <c r="K18" s="43"/>
    </row>
    <row r="19" spans="1:11" ht="12.75" customHeight="1">
      <c r="A19" s="4"/>
      <c r="B19" s="13" t="s">
        <v>25</v>
      </c>
      <c r="C19" s="6" t="s">
        <v>26</v>
      </c>
      <c r="D19" s="6"/>
      <c r="E19" s="6"/>
      <c r="F19" s="5"/>
      <c r="G19" s="5"/>
      <c r="H19" s="5"/>
      <c r="I19" s="24"/>
      <c r="J19" s="24"/>
      <c r="K19" s="43"/>
    </row>
    <row r="20" spans="1:11" ht="11.25">
      <c r="A20" s="4"/>
      <c r="B20" s="13"/>
      <c r="C20" s="6" t="s">
        <v>27</v>
      </c>
      <c r="D20" s="10" t="s">
        <v>28</v>
      </c>
      <c r="E20" s="12"/>
      <c r="F20" s="8">
        <f>SUM(F21:F22)</f>
        <v>7582492.63</v>
      </c>
      <c r="G20" s="5"/>
      <c r="H20" s="5">
        <f>H21+H22</f>
        <v>7582492.63</v>
      </c>
      <c r="I20" s="24"/>
      <c r="J20" s="24"/>
      <c r="K20" s="43"/>
    </row>
    <row r="21" spans="1:11" ht="26.25" customHeight="1">
      <c r="A21" s="4"/>
      <c r="B21" s="13"/>
      <c r="C21" s="6"/>
      <c r="D21" s="11" t="s">
        <v>22</v>
      </c>
      <c r="E21" s="14" t="s">
        <v>29</v>
      </c>
      <c r="F21" s="8">
        <v>4500</v>
      </c>
      <c r="G21" s="5"/>
      <c r="H21" s="5">
        <f>F21-G21</f>
        <v>4500</v>
      </c>
      <c r="I21" s="24">
        <v>0</v>
      </c>
      <c r="J21" s="24">
        <v>0</v>
      </c>
      <c r="K21" s="43">
        <f>J21*100/F21/100</f>
        <v>0</v>
      </c>
    </row>
    <row r="22" spans="1:11" ht="56.25">
      <c r="A22" s="4"/>
      <c r="B22" s="13"/>
      <c r="C22" s="6"/>
      <c r="D22" s="11" t="s">
        <v>30</v>
      </c>
      <c r="E22" s="14" t="s">
        <v>145</v>
      </c>
      <c r="F22" s="8">
        <v>7577992.63</v>
      </c>
      <c r="G22" s="5"/>
      <c r="H22" s="5">
        <f>SUM(F22:G22)</f>
        <v>7577992.63</v>
      </c>
      <c r="I22" s="24">
        <v>7363492.71</v>
      </c>
      <c r="J22" s="24">
        <v>7363492.71</v>
      </c>
      <c r="K22" s="43">
        <f>J22*100/F22/100</f>
        <v>0.971694361492141</v>
      </c>
    </row>
    <row r="23" spans="1:11" ht="12.75" customHeight="1">
      <c r="A23" s="4"/>
      <c r="B23" s="13"/>
      <c r="C23" s="6" t="s">
        <v>31</v>
      </c>
      <c r="D23" s="10" t="s">
        <v>32</v>
      </c>
      <c r="E23" s="12"/>
      <c r="F23" s="8">
        <v>160000</v>
      </c>
      <c r="G23" s="5"/>
      <c r="H23" s="5">
        <f>SUM(H24)</f>
        <v>160000</v>
      </c>
      <c r="I23" s="24"/>
      <c r="J23" s="24"/>
      <c r="K23" s="43"/>
    </row>
    <row r="24" spans="1:11" ht="37.5" customHeight="1">
      <c r="A24" s="4"/>
      <c r="B24" s="13"/>
      <c r="C24" s="6"/>
      <c r="D24" s="11" t="s">
        <v>30</v>
      </c>
      <c r="E24" s="14" t="s">
        <v>146</v>
      </c>
      <c r="F24" s="8">
        <v>160000</v>
      </c>
      <c r="G24" s="5"/>
      <c r="H24" s="5">
        <f>SUM(F24:G24)</f>
        <v>160000</v>
      </c>
      <c r="I24" s="24">
        <v>108989.95</v>
      </c>
      <c r="J24" s="24">
        <f>I24</f>
        <v>108989.95</v>
      </c>
      <c r="K24" s="43">
        <f>J24*100/F24/100</f>
        <v>0.6811871875</v>
      </c>
    </row>
    <row r="25" spans="1:11" ht="12.75" customHeight="1">
      <c r="A25" s="4"/>
      <c r="B25" s="13"/>
      <c r="C25" s="6" t="s">
        <v>33</v>
      </c>
      <c r="D25" s="10" t="s">
        <v>34</v>
      </c>
      <c r="E25" s="12"/>
      <c r="F25" s="8">
        <v>189202</v>
      </c>
      <c r="G25" s="5"/>
      <c r="H25" s="5">
        <f>SUM(H26)</f>
        <v>189202</v>
      </c>
      <c r="I25" s="24"/>
      <c r="J25" s="24"/>
      <c r="K25" s="43"/>
    </row>
    <row r="26" spans="1:11" s="70" customFormat="1" ht="45">
      <c r="A26" s="54"/>
      <c r="B26" s="55"/>
      <c r="C26" s="56"/>
      <c r="D26" s="68" t="s">
        <v>30</v>
      </c>
      <c r="E26" s="69" t="s">
        <v>147</v>
      </c>
      <c r="F26" s="108">
        <v>189202</v>
      </c>
      <c r="G26" s="109"/>
      <c r="H26" s="5">
        <f>SUM(F26:G26)</f>
        <v>189202</v>
      </c>
      <c r="I26" s="24">
        <v>179791.16</v>
      </c>
      <c r="J26" s="24">
        <f>I26</f>
        <v>179791.16</v>
      </c>
      <c r="K26" s="43">
        <f>J26*100/F26/100</f>
        <v>0.9502603566558493</v>
      </c>
    </row>
    <row r="27" spans="1:11" ht="12.75" customHeight="1">
      <c r="A27" s="32"/>
      <c r="B27" s="51" t="s">
        <v>35</v>
      </c>
      <c r="C27" s="33" t="s">
        <v>36</v>
      </c>
      <c r="D27" s="33"/>
      <c r="E27" s="33"/>
      <c r="F27" s="21"/>
      <c r="G27" s="21"/>
      <c r="H27" s="21"/>
      <c r="I27" s="57"/>
      <c r="J27" s="57"/>
      <c r="K27" s="48"/>
    </row>
    <row r="28" spans="1:11" ht="12.75" customHeight="1">
      <c r="A28" s="4"/>
      <c r="B28" s="13"/>
      <c r="C28" s="6" t="s">
        <v>37</v>
      </c>
      <c r="D28" s="10" t="s">
        <v>38</v>
      </c>
      <c r="E28" s="26"/>
      <c r="F28" s="8">
        <v>50000</v>
      </c>
      <c r="G28" s="5"/>
      <c r="H28" s="5">
        <f>SUM(H29)</f>
        <v>50000</v>
      </c>
      <c r="I28" s="24"/>
      <c r="J28" s="24"/>
      <c r="K28" s="43"/>
    </row>
    <row r="29" spans="1:11" ht="45">
      <c r="A29" s="4"/>
      <c r="B29" s="13"/>
      <c r="C29" s="6"/>
      <c r="D29" s="11" t="s">
        <v>39</v>
      </c>
      <c r="E29" s="14" t="s">
        <v>148</v>
      </c>
      <c r="F29" s="5">
        <v>50000</v>
      </c>
      <c r="G29" s="5"/>
      <c r="H29" s="5">
        <f>SUM(F29:G29)</f>
        <v>50000</v>
      </c>
      <c r="I29" s="24">
        <v>12565.8</v>
      </c>
      <c r="J29" s="24">
        <v>12565.8</v>
      </c>
      <c r="K29" s="43">
        <f>J29*100/F29/100</f>
        <v>0.251316</v>
      </c>
    </row>
    <row r="30" spans="1:11" ht="12.75" customHeight="1">
      <c r="A30" s="4"/>
      <c r="B30" s="13"/>
      <c r="C30" s="6" t="s">
        <v>40</v>
      </c>
      <c r="D30" s="10" t="s">
        <v>41</v>
      </c>
      <c r="E30" s="26"/>
      <c r="F30" s="8">
        <v>1765175.37</v>
      </c>
      <c r="G30" s="5"/>
      <c r="H30" s="5">
        <f>SUM(H31)</f>
        <v>1765175.37</v>
      </c>
      <c r="I30" s="24"/>
      <c r="J30" s="24"/>
      <c r="K30" s="43"/>
    </row>
    <row r="31" spans="1:11" ht="34.5" customHeight="1">
      <c r="A31" s="4"/>
      <c r="B31" s="13"/>
      <c r="C31" s="6"/>
      <c r="D31" s="11" t="s">
        <v>30</v>
      </c>
      <c r="E31" s="14" t="s">
        <v>42</v>
      </c>
      <c r="F31" s="8">
        <v>1765175.37</v>
      </c>
      <c r="G31" s="5"/>
      <c r="H31" s="5">
        <f>SUM(F31:G31)</f>
        <v>1765175.37</v>
      </c>
      <c r="I31" s="24">
        <v>1764599.69</v>
      </c>
      <c r="J31" s="24">
        <v>1764599.69</v>
      </c>
      <c r="K31" s="43">
        <f>J31*100/F31/100</f>
        <v>0.9996738680984427</v>
      </c>
    </row>
    <row r="32" spans="1:11" ht="12.75" customHeight="1">
      <c r="A32" s="4"/>
      <c r="B32" s="13"/>
      <c r="C32" s="6" t="s">
        <v>43</v>
      </c>
      <c r="D32" s="10" t="s">
        <v>44</v>
      </c>
      <c r="E32" s="26"/>
      <c r="F32" s="8">
        <v>30000</v>
      </c>
      <c r="G32" s="5"/>
      <c r="H32" s="5">
        <f>SUM(H33)</f>
        <v>30000</v>
      </c>
      <c r="I32" s="24"/>
      <c r="J32" s="24"/>
      <c r="K32" s="43"/>
    </row>
    <row r="33" spans="1:11" ht="45">
      <c r="A33" s="15"/>
      <c r="B33" s="16"/>
      <c r="C33" s="17"/>
      <c r="D33" s="71" t="s">
        <v>45</v>
      </c>
      <c r="E33" s="14" t="s">
        <v>149</v>
      </c>
      <c r="F33" s="5">
        <v>30000</v>
      </c>
      <c r="G33" s="104"/>
      <c r="H33" s="5">
        <f>SUM(F33:G33)</f>
        <v>30000</v>
      </c>
      <c r="I33" s="24">
        <v>13265.8</v>
      </c>
      <c r="J33" s="24">
        <v>13265.8</v>
      </c>
      <c r="K33" s="43">
        <f>J33*100/F33/100</f>
        <v>0.4421933333333333</v>
      </c>
    </row>
    <row r="34" spans="1:11" ht="21.75" customHeight="1" thickBot="1">
      <c r="A34" s="27"/>
      <c r="B34" s="39" t="s">
        <v>46</v>
      </c>
      <c r="C34" s="39"/>
      <c r="D34" s="39"/>
      <c r="E34" s="39"/>
      <c r="F34" s="18">
        <f>F6+F9+F12+F16+F20+F23+F25+F28+F30+F32</f>
        <v>47904740</v>
      </c>
      <c r="G34" s="18"/>
      <c r="H34" s="18">
        <f>H6+H9+H12+H16+H20+H23+H25+H28+H30+H32</f>
        <v>48008740</v>
      </c>
      <c r="I34" s="18">
        <f>SUM(I7:I33)</f>
        <v>45257613.26999999</v>
      </c>
      <c r="J34" s="18">
        <f>SUM(J7:J33)</f>
        <v>45257613.26999999</v>
      </c>
      <c r="K34" s="47">
        <f>J34*100/F34/100</f>
        <v>0.9447418620787836</v>
      </c>
    </row>
    <row r="35" spans="1:11" ht="12" thickTop="1">
      <c r="A35" s="19" t="s">
        <v>47</v>
      </c>
      <c r="B35" s="20" t="s">
        <v>48</v>
      </c>
      <c r="C35" s="63"/>
      <c r="D35" s="63"/>
      <c r="E35" s="63"/>
      <c r="F35" s="21"/>
      <c r="G35" s="21"/>
      <c r="H35" s="21"/>
      <c r="I35" s="24"/>
      <c r="J35" s="24"/>
      <c r="K35" s="48"/>
    </row>
    <row r="36" spans="1:11" ht="11.25">
      <c r="A36" s="4" t="s">
        <v>49</v>
      </c>
      <c r="B36" s="6" t="s">
        <v>50</v>
      </c>
      <c r="C36" s="6"/>
      <c r="D36" s="6"/>
      <c r="E36" s="6"/>
      <c r="F36" s="22"/>
      <c r="G36" s="22"/>
      <c r="H36" s="5"/>
      <c r="I36" s="24"/>
      <c r="J36" s="24"/>
      <c r="K36" s="43"/>
    </row>
    <row r="37" spans="1:11" ht="11.25">
      <c r="A37" s="4"/>
      <c r="B37" s="6" t="s">
        <v>51</v>
      </c>
      <c r="C37" s="6" t="s">
        <v>52</v>
      </c>
      <c r="D37" s="6"/>
      <c r="E37" s="11"/>
      <c r="F37" s="22"/>
      <c r="G37" s="22"/>
      <c r="H37" s="5"/>
      <c r="I37" s="24"/>
      <c r="J37" s="24"/>
      <c r="K37" s="43"/>
    </row>
    <row r="38" spans="1:11" ht="11.25">
      <c r="A38" s="4"/>
      <c r="B38" s="6"/>
      <c r="C38" s="6" t="s">
        <v>53</v>
      </c>
      <c r="D38" s="58" t="s">
        <v>52</v>
      </c>
      <c r="E38" s="26"/>
      <c r="F38" s="23">
        <v>150</v>
      </c>
      <c r="G38" s="22"/>
      <c r="H38" s="5">
        <f>F38+G38</f>
        <v>150</v>
      </c>
      <c r="I38" s="24"/>
      <c r="J38" s="24"/>
      <c r="K38" s="43"/>
    </row>
    <row r="39" spans="1:11" ht="22.5">
      <c r="A39" s="4"/>
      <c r="B39" s="6"/>
      <c r="C39" s="6"/>
      <c r="D39" s="11" t="s">
        <v>54</v>
      </c>
      <c r="E39" s="72" t="s">
        <v>55</v>
      </c>
      <c r="F39" s="22">
        <v>150</v>
      </c>
      <c r="G39" s="22"/>
      <c r="H39" s="5">
        <f>SUM(F39:G39)</f>
        <v>150</v>
      </c>
      <c r="I39" s="24">
        <v>30.25</v>
      </c>
      <c r="J39" s="24">
        <v>30.25</v>
      </c>
      <c r="K39" s="43">
        <f>J39*100/F39/100</f>
        <v>0.2016666666666667</v>
      </c>
    </row>
    <row r="40" spans="1:11" ht="11.25">
      <c r="A40" s="4" t="s">
        <v>56</v>
      </c>
      <c r="B40" s="6" t="s">
        <v>57</v>
      </c>
      <c r="C40" s="6"/>
      <c r="D40" s="6"/>
      <c r="E40" s="6"/>
      <c r="F40" s="22"/>
      <c r="G40" s="22"/>
      <c r="H40" s="5"/>
      <c r="I40" s="24"/>
      <c r="J40" s="24"/>
      <c r="K40" s="43"/>
    </row>
    <row r="41" spans="1:11" ht="11.25">
      <c r="A41" s="4"/>
      <c r="B41" s="6" t="s">
        <v>58</v>
      </c>
      <c r="C41" s="6" t="s">
        <v>59</v>
      </c>
      <c r="D41" s="6"/>
      <c r="E41" s="6"/>
      <c r="F41" s="7"/>
      <c r="G41" s="22"/>
      <c r="H41" s="5"/>
      <c r="I41" s="24"/>
      <c r="J41" s="24"/>
      <c r="K41" s="43"/>
    </row>
    <row r="42" spans="1:11" ht="11.25">
      <c r="A42" s="4"/>
      <c r="B42" s="6"/>
      <c r="C42" s="6" t="s">
        <v>60</v>
      </c>
      <c r="D42" s="10" t="s">
        <v>61</v>
      </c>
      <c r="E42" s="26"/>
      <c r="F42" s="23">
        <v>1000</v>
      </c>
      <c r="G42" s="22"/>
      <c r="H42" s="5">
        <f>F42+G42</f>
        <v>1000</v>
      </c>
      <c r="I42" s="24"/>
      <c r="J42" s="24"/>
      <c r="K42" s="43"/>
    </row>
    <row r="43" spans="1:11" ht="11.25">
      <c r="A43" s="4"/>
      <c r="B43" s="6"/>
      <c r="C43" s="6"/>
      <c r="D43" s="6" t="s">
        <v>161</v>
      </c>
      <c r="E43" s="72" t="s">
        <v>62</v>
      </c>
      <c r="F43" s="22">
        <v>1000</v>
      </c>
      <c r="G43" s="22"/>
      <c r="H43" s="5">
        <f>SUM(F43:G43)</f>
        <v>1000</v>
      </c>
      <c r="I43" s="24">
        <v>0</v>
      </c>
      <c r="J43" s="24">
        <v>0</v>
      </c>
      <c r="K43" s="43">
        <f>J43*100/F43/100</f>
        <v>0</v>
      </c>
    </row>
    <row r="44" spans="1:11" ht="12.75">
      <c r="A44" s="4"/>
      <c r="B44" s="6"/>
      <c r="C44" s="6" t="s">
        <v>63</v>
      </c>
      <c r="D44" s="127" t="s">
        <v>64</v>
      </c>
      <c r="E44" s="128"/>
      <c r="F44" s="23">
        <v>240252.77</v>
      </c>
      <c r="G44" s="22"/>
      <c r="H44" s="5">
        <f>F44+G44</f>
        <v>240252.77</v>
      </c>
      <c r="I44" s="24"/>
      <c r="J44" s="24"/>
      <c r="K44" s="43">
        <f>J44*100/F44/100</f>
        <v>0</v>
      </c>
    </row>
    <row r="45" spans="1:11" ht="45">
      <c r="A45" s="4"/>
      <c r="B45" s="6"/>
      <c r="C45" s="6"/>
      <c r="D45" s="11" t="s">
        <v>65</v>
      </c>
      <c r="E45" s="9" t="s">
        <v>150</v>
      </c>
      <c r="F45" s="22">
        <v>240252.77</v>
      </c>
      <c r="G45" s="22"/>
      <c r="H45" s="5">
        <f>SUM(F45:G45)</f>
        <v>240252.77</v>
      </c>
      <c r="I45" s="24">
        <v>208888.95</v>
      </c>
      <c r="J45" s="24">
        <v>208888.95</v>
      </c>
      <c r="K45" s="43">
        <f>J45*100/F45/100</f>
        <v>0.8694549078455995</v>
      </c>
    </row>
    <row r="46" spans="1:11" ht="11.25">
      <c r="A46" s="4"/>
      <c r="B46" s="6" t="s">
        <v>66</v>
      </c>
      <c r="C46" s="6" t="s">
        <v>67</v>
      </c>
      <c r="D46" s="6"/>
      <c r="E46" s="6"/>
      <c r="F46" s="22"/>
      <c r="G46" s="22"/>
      <c r="H46" s="5"/>
      <c r="I46" s="24"/>
      <c r="J46" s="24"/>
      <c r="K46" s="43"/>
    </row>
    <row r="47" spans="1:11" ht="11.25">
      <c r="A47" s="4"/>
      <c r="B47" s="6"/>
      <c r="C47" s="6" t="s">
        <v>68</v>
      </c>
      <c r="D47" s="10" t="s">
        <v>69</v>
      </c>
      <c r="E47" s="26"/>
      <c r="F47" s="23">
        <v>2000</v>
      </c>
      <c r="G47" s="22"/>
      <c r="H47" s="5">
        <f>F47+G47</f>
        <v>2000</v>
      </c>
      <c r="I47" s="24"/>
      <c r="J47" s="24"/>
      <c r="K47" s="43"/>
    </row>
    <row r="48" spans="1:11" ht="36.75" customHeight="1">
      <c r="A48" s="4"/>
      <c r="B48" s="6"/>
      <c r="C48" s="6"/>
      <c r="D48" s="6" t="s">
        <v>70</v>
      </c>
      <c r="E48" s="9" t="s">
        <v>151</v>
      </c>
      <c r="F48" s="23">
        <v>2000</v>
      </c>
      <c r="G48" s="22"/>
      <c r="H48" s="5">
        <f>SUM(F48:G48)</f>
        <v>2000</v>
      </c>
      <c r="I48" s="24">
        <v>695.4</v>
      </c>
      <c r="J48" s="24">
        <v>695.4</v>
      </c>
      <c r="K48" s="43">
        <f>J48*100/F48/100</f>
        <v>0.3477</v>
      </c>
    </row>
    <row r="49" spans="1:11" ht="11.25">
      <c r="A49" s="4"/>
      <c r="B49" s="6" t="s">
        <v>71</v>
      </c>
      <c r="C49" s="6" t="s">
        <v>72</v>
      </c>
      <c r="D49" s="6"/>
      <c r="E49" s="6"/>
      <c r="F49" s="22"/>
      <c r="G49" s="22"/>
      <c r="H49" s="5"/>
      <c r="I49" s="24"/>
      <c r="J49" s="24"/>
      <c r="K49" s="43"/>
    </row>
    <row r="50" spans="1:11" ht="11.25">
      <c r="A50" s="4"/>
      <c r="B50" s="6"/>
      <c r="C50" s="6" t="s">
        <v>73</v>
      </c>
      <c r="D50" s="10" t="s">
        <v>74</v>
      </c>
      <c r="E50" s="26"/>
      <c r="F50" s="23">
        <f>SUM(F51:F55)</f>
        <v>1600075</v>
      </c>
      <c r="G50" s="22"/>
      <c r="H50" s="5">
        <f>SUM(H51:H55)</f>
        <v>1481975</v>
      </c>
      <c r="I50" s="24"/>
      <c r="J50" s="24"/>
      <c r="K50" s="43"/>
    </row>
    <row r="51" spans="1:11" ht="33.75">
      <c r="A51" s="4"/>
      <c r="B51" s="6"/>
      <c r="C51" s="6"/>
      <c r="D51" s="6" t="s">
        <v>75</v>
      </c>
      <c r="E51" s="11" t="s">
        <v>152</v>
      </c>
      <c r="F51" s="98">
        <v>7575</v>
      </c>
      <c r="G51" s="98"/>
      <c r="H51" s="99">
        <f>F51</f>
        <v>7575</v>
      </c>
      <c r="I51" s="24">
        <v>0</v>
      </c>
      <c r="J51" s="5">
        <v>0</v>
      </c>
      <c r="K51" s="43">
        <v>0</v>
      </c>
    </row>
    <row r="52" spans="1:11" ht="24" customHeight="1">
      <c r="A52" s="4"/>
      <c r="B52" s="6"/>
      <c r="C52" s="6"/>
      <c r="D52" s="11" t="s">
        <v>76</v>
      </c>
      <c r="E52" s="11" t="s">
        <v>153</v>
      </c>
      <c r="F52" s="22">
        <v>4000</v>
      </c>
      <c r="G52" s="22"/>
      <c r="H52" s="100">
        <f>F52</f>
        <v>4000</v>
      </c>
      <c r="I52" s="24">
        <v>246.97</v>
      </c>
      <c r="J52" s="24">
        <v>246.97</v>
      </c>
      <c r="K52" s="43">
        <f>J52*100/F52/100</f>
        <v>0.0617425</v>
      </c>
    </row>
    <row r="53" spans="1:11" ht="22.5">
      <c r="A53" s="4"/>
      <c r="B53" s="6"/>
      <c r="C53" s="6"/>
      <c r="D53" s="11" t="s">
        <v>45</v>
      </c>
      <c r="E53" s="11" t="s">
        <v>154</v>
      </c>
      <c r="F53" s="22">
        <v>1585000</v>
      </c>
      <c r="G53" s="22">
        <v>-118100</v>
      </c>
      <c r="H53" s="100">
        <f>SUM(F53:G53)</f>
        <v>1466900</v>
      </c>
      <c r="I53" s="24">
        <v>840424.04</v>
      </c>
      <c r="J53" s="24">
        <v>840424.04</v>
      </c>
      <c r="K53" s="43">
        <f>J53*100/F53/100</f>
        <v>0.5302359873817035</v>
      </c>
    </row>
    <row r="54" spans="1:11" ht="22.5">
      <c r="A54" s="4"/>
      <c r="B54" s="6"/>
      <c r="C54" s="6"/>
      <c r="D54" s="11" t="s">
        <v>77</v>
      </c>
      <c r="E54" s="11" t="s">
        <v>78</v>
      </c>
      <c r="F54" s="22">
        <v>3000</v>
      </c>
      <c r="G54" s="22"/>
      <c r="H54" s="100">
        <f>F54</f>
        <v>3000</v>
      </c>
      <c r="I54" s="24">
        <v>1182.01</v>
      </c>
      <c r="J54" s="24">
        <v>1182.01</v>
      </c>
      <c r="K54" s="43">
        <f>J54*100/F54/100</f>
        <v>0.39400333333333337</v>
      </c>
    </row>
    <row r="55" spans="1:11" ht="101.25">
      <c r="A55" s="4"/>
      <c r="B55" s="6"/>
      <c r="C55" s="6"/>
      <c r="D55" s="11" t="s">
        <v>22</v>
      </c>
      <c r="E55" s="11" t="s">
        <v>162</v>
      </c>
      <c r="F55" s="22">
        <v>500</v>
      </c>
      <c r="G55" s="22"/>
      <c r="H55" s="5">
        <v>500</v>
      </c>
      <c r="I55" s="24">
        <v>24.41</v>
      </c>
      <c r="J55" s="24">
        <v>24.41</v>
      </c>
      <c r="K55" s="43">
        <f>J55*100/F55/100</f>
        <v>0.048819999999999995</v>
      </c>
    </row>
    <row r="56" spans="1:11" ht="11.25">
      <c r="A56" s="4"/>
      <c r="B56" s="6"/>
      <c r="C56" s="6" t="s">
        <v>79</v>
      </c>
      <c r="D56" s="10" t="s">
        <v>80</v>
      </c>
      <c r="E56" s="26"/>
      <c r="F56" s="23">
        <v>20000</v>
      </c>
      <c r="G56" s="22"/>
      <c r="H56" s="5">
        <f>SUM(H57)</f>
        <v>20000</v>
      </c>
      <c r="I56" s="24"/>
      <c r="J56" s="24"/>
      <c r="K56" s="43"/>
    </row>
    <row r="57" spans="1:11" ht="56.25">
      <c r="A57" s="4"/>
      <c r="B57" s="6"/>
      <c r="C57" s="6"/>
      <c r="D57" s="6" t="s">
        <v>39</v>
      </c>
      <c r="E57" s="11" t="s">
        <v>155</v>
      </c>
      <c r="F57" s="23">
        <v>20000</v>
      </c>
      <c r="G57" s="22"/>
      <c r="H57" s="100">
        <f>F57</f>
        <v>20000</v>
      </c>
      <c r="I57" s="24">
        <v>152</v>
      </c>
      <c r="J57" s="24">
        <v>152</v>
      </c>
      <c r="K57" s="43">
        <f>J57*100/F57/100</f>
        <v>0.0076</v>
      </c>
    </row>
    <row r="58" spans="1:11" ht="12.75">
      <c r="A58" s="4"/>
      <c r="B58" s="6"/>
      <c r="C58" s="6" t="s">
        <v>81</v>
      </c>
      <c r="D58" s="10" t="s">
        <v>82</v>
      </c>
      <c r="E58" s="73"/>
      <c r="F58" s="23">
        <v>1000</v>
      </c>
      <c r="G58" s="22"/>
      <c r="H58" s="5">
        <f>SUM(H59)</f>
        <v>1000</v>
      </c>
      <c r="I58" s="24"/>
      <c r="J58" s="24"/>
      <c r="K58" s="43"/>
    </row>
    <row r="59" spans="1:11" ht="33.75">
      <c r="A59" s="4"/>
      <c r="B59" s="6"/>
      <c r="C59" s="6"/>
      <c r="D59" s="6" t="s">
        <v>10</v>
      </c>
      <c r="E59" s="11" t="s">
        <v>156</v>
      </c>
      <c r="F59" s="23">
        <v>1000</v>
      </c>
      <c r="G59" s="22"/>
      <c r="H59" s="5">
        <f>SUM(F59:G59)</f>
        <v>1000</v>
      </c>
      <c r="I59" s="24">
        <v>0</v>
      </c>
      <c r="J59" s="24">
        <v>0</v>
      </c>
      <c r="K59" s="43">
        <f>J59*100/F59/100</f>
        <v>0</v>
      </c>
    </row>
    <row r="60" spans="1:11" ht="11.25">
      <c r="A60" s="4"/>
      <c r="B60" s="6" t="s">
        <v>83</v>
      </c>
      <c r="C60" s="119" t="s">
        <v>84</v>
      </c>
      <c r="D60" s="120"/>
      <c r="E60" s="121"/>
      <c r="F60" s="22"/>
      <c r="G60" s="22"/>
      <c r="H60" s="5"/>
      <c r="I60" s="24"/>
      <c r="J60" s="24"/>
      <c r="K60" s="43"/>
    </row>
    <row r="61" spans="1:11" ht="12.75">
      <c r="A61" s="4"/>
      <c r="B61" s="6"/>
      <c r="C61" s="6" t="s">
        <v>85</v>
      </c>
      <c r="D61" s="10" t="s">
        <v>86</v>
      </c>
      <c r="E61" s="52"/>
      <c r="F61" s="23">
        <f>SUM(F62:F65)</f>
        <v>76632.23</v>
      </c>
      <c r="G61" s="22"/>
      <c r="H61" s="5">
        <f>SUM(H62:H65)</f>
        <v>76632.23</v>
      </c>
      <c r="I61" s="5">
        <f>SUM(I62:I65)</f>
        <v>43422.12</v>
      </c>
      <c r="J61" s="24"/>
      <c r="K61" s="43"/>
    </row>
    <row r="62" spans="1:11" ht="33.75">
      <c r="A62" s="4"/>
      <c r="B62" s="6"/>
      <c r="C62" s="6"/>
      <c r="D62" s="6" t="s">
        <v>76</v>
      </c>
      <c r="E62" s="11" t="s">
        <v>157</v>
      </c>
      <c r="F62" s="22">
        <v>3844</v>
      </c>
      <c r="G62" s="22"/>
      <c r="H62" s="5">
        <f>SUM(F62:G62)</f>
        <v>3844</v>
      </c>
      <c r="I62" s="24">
        <v>0</v>
      </c>
      <c r="J62" s="24">
        <v>0</v>
      </c>
      <c r="K62" s="43">
        <f>J62*100/F62/100</f>
        <v>0</v>
      </c>
    </row>
    <row r="63" spans="1:11" ht="33.75">
      <c r="A63" s="4"/>
      <c r="B63" s="6"/>
      <c r="C63" s="6"/>
      <c r="D63" s="11" t="s">
        <v>87</v>
      </c>
      <c r="E63" s="11" t="s">
        <v>88</v>
      </c>
      <c r="F63" s="22">
        <v>488.84</v>
      </c>
      <c r="G63" s="22"/>
      <c r="H63" s="5">
        <f>SUM(F63:G63)</f>
        <v>488.84</v>
      </c>
      <c r="I63" s="24">
        <v>484</v>
      </c>
      <c r="J63" s="24">
        <v>484</v>
      </c>
      <c r="K63" s="43">
        <f>J63*100/F63/100</f>
        <v>0.9900990099009901</v>
      </c>
    </row>
    <row r="64" spans="1:11" ht="33.75">
      <c r="A64" s="4"/>
      <c r="B64" s="6"/>
      <c r="C64" s="6"/>
      <c r="D64" s="11" t="s">
        <v>65</v>
      </c>
      <c r="E64" s="11" t="s">
        <v>89</v>
      </c>
      <c r="F64" s="22">
        <v>30000</v>
      </c>
      <c r="G64" s="22"/>
      <c r="H64" s="5">
        <f>SUM(F64:G64)</f>
        <v>30000</v>
      </c>
      <c r="I64" s="24">
        <v>0</v>
      </c>
      <c r="J64" s="24">
        <v>0</v>
      </c>
      <c r="K64" s="43">
        <f>J64*100/F64/100</f>
        <v>0</v>
      </c>
    </row>
    <row r="65" spans="1:11" ht="33.75">
      <c r="A65" s="4"/>
      <c r="B65" s="6"/>
      <c r="C65" s="6"/>
      <c r="D65" s="11" t="s">
        <v>30</v>
      </c>
      <c r="E65" s="11" t="s">
        <v>90</v>
      </c>
      <c r="F65" s="22">
        <v>42299.39</v>
      </c>
      <c r="G65" s="22"/>
      <c r="H65" s="5">
        <f>SUM(F65:G65)</f>
        <v>42299.39</v>
      </c>
      <c r="I65" s="24">
        <v>42938.12</v>
      </c>
      <c r="J65" s="24">
        <v>42938.12</v>
      </c>
      <c r="K65" s="43">
        <f>J65*100/F65/100</f>
        <v>1.0151002177572774</v>
      </c>
    </row>
    <row r="66" spans="1:11" ht="11.25">
      <c r="A66" s="4" t="s">
        <v>91</v>
      </c>
      <c r="B66" s="6" t="s">
        <v>92</v>
      </c>
      <c r="C66" s="6"/>
      <c r="D66" s="6"/>
      <c r="E66" s="6"/>
      <c r="F66" s="5"/>
      <c r="G66" s="5"/>
      <c r="H66" s="5"/>
      <c r="I66" s="24"/>
      <c r="J66" s="24"/>
      <c r="K66" s="43"/>
    </row>
    <row r="67" spans="1:11" ht="11.25">
      <c r="A67" s="4"/>
      <c r="B67" s="6" t="s">
        <v>93</v>
      </c>
      <c r="C67" s="6" t="s">
        <v>94</v>
      </c>
      <c r="D67" s="6"/>
      <c r="E67" s="6"/>
      <c r="F67" s="7"/>
      <c r="G67" s="5"/>
      <c r="H67" s="5"/>
      <c r="I67" s="24"/>
      <c r="J67" s="24"/>
      <c r="K67" s="43"/>
    </row>
    <row r="68" spans="1:11" ht="11.25">
      <c r="A68" s="4"/>
      <c r="B68" s="6"/>
      <c r="C68" s="6" t="s">
        <v>95</v>
      </c>
      <c r="D68" s="10" t="s">
        <v>94</v>
      </c>
      <c r="E68" s="26"/>
      <c r="F68" s="8">
        <v>2000</v>
      </c>
      <c r="G68" s="5"/>
      <c r="H68" s="5">
        <f>SUM(H69)</f>
        <v>2000</v>
      </c>
      <c r="I68" s="24"/>
      <c r="J68" s="24"/>
      <c r="K68" s="43"/>
    </row>
    <row r="69" spans="1:11" ht="33.75">
      <c r="A69" s="4"/>
      <c r="B69" s="6"/>
      <c r="C69" s="6"/>
      <c r="D69" s="6" t="s">
        <v>76</v>
      </c>
      <c r="E69" s="11" t="s">
        <v>96</v>
      </c>
      <c r="F69" s="5">
        <v>2000</v>
      </c>
      <c r="G69" s="5"/>
      <c r="H69" s="5">
        <f>SUM(F69:G69)</f>
        <v>2000</v>
      </c>
      <c r="I69" s="24">
        <v>332</v>
      </c>
      <c r="J69" s="24">
        <v>332</v>
      </c>
      <c r="K69" s="43">
        <f>J69*100/F69/100</f>
        <v>0.166</v>
      </c>
    </row>
    <row r="70" spans="1:11" ht="11.25">
      <c r="A70" s="4"/>
      <c r="B70" s="6" t="s">
        <v>97</v>
      </c>
      <c r="C70" s="6" t="s">
        <v>98</v>
      </c>
      <c r="D70" s="6"/>
      <c r="E70" s="6"/>
      <c r="F70" s="5"/>
      <c r="G70" s="5"/>
      <c r="H70" s="5"/>
      <c r="I70" s="24"/>
      <c r="J70" s="24"/>
      <c r="K70" s="43"/>
    </row>
    <row r="71" spans="1:11" ht="11.25">
      <c r="A71" s="4"/>
      <c r="B71" s="6"/>
      <c r="C71" s="6" t="s">
        <v>99</v>
      </c>
      <c r="D71" s="10" t="s">
        <v>98</v>
      </c>
      <c r="E71" s="26"/>
      <c r="F71" s="8">
        <v>20000</v>
      </c>
      <c r="G71" s="5"/>
      <c r="H71" s="5">
        <f>+H72</f>
        <v>20000</v>
      </c>
      <c r="I71" s="24"/>
      <c r="J71" s="24"/>
      <c r="K71" s="43"/>
    </row>
    <row r="72" spans="1:11" ht="36.75" customHeight="1">
      <c r="A72" s="4"/>
      <c r="B72" s="6"/>
      <c r="C72" s="6"/>
      <c r="D72" s="6" t="s">
        <v>39</v>
      </c>
      <c r="E72" s="9" t="s">
        <v>160</v>
      </c>
      <c r="F72" s="5">
        <v>20000</v>
      </c>
      <c r="G72" s="5"/>
      <c r="H72" s="5">
        <f>SUM(F72:G72)</f>
        <v>20000</v>
      </c>
      <c r="I72" s="24">
        <v>0</v>
      </c>
      <c r="J72" s="24">
        <v>0</v>
      </c>
      <c r="K72" s="43">
        <f>J72*100/F72/100</f>
        <v>0</v>
      </c>
    </row>
    <row r="73" spans="1:11" ht="11.25">
      <c r="A73" s="4" t="s">
        <v>100</v>
      </c>
      <c r="B73" s="6" t="s">
        <v>101</v>
      </c>
      <c r="C73" s="6"/>
      <c r="D73" s="6"/>
      <c r="E73" s="6"/>
      <c r="F73" s="5"/>
      <c r="G73" s="5"/>
      <c r="H73" s="5"/>
      <c r="I73" s="24"/>
      <c r="J73" s="24"/>
      <c r="K73" s="43"/>
    </row>
    <row r="74" spans="1:11" ht="11.25">
      <c r="A74" s="4"/>
      <c r="B74" s="6" t="s">
        <v>102</v>
      </c>
      <c r="C74" s="6" t="s">
        <v>103</v>
      </c>
      <c r="D74" s="6"/>
      <c r="E74" s="6"/>
      <c r="F74" s="5"/>
      <c r="G74" s="5"/>
      <c r="H74" s="5"/>
      <c r="I74" s="24"/>
      <c r="J74" s="24"/>
      <c r="K74" s="43"/>
    </row>
    <row r="75" spans="1:11" ht="12.75">
      <c r="A75" s="4"/>
      <c r="B75" s="6"/>
      <c r="C75" s="6" t="s">
        <v>104</v>
      </c>
      <c r="D75" s="10" t="s">
        <v>103</v>
      </c>
      <c r="E75" s="52"/>
      <c r="F75" s="8">
        <v>310000</v>
      </c>
      <c r="G75" s="5"/>
      <c r="H75" s="5">
        <f>SUM(H76)</f>
        <v>310000</v>
      </c>
      <c r="I75" s="24"/>
      <c r="J75" s="24"/>
      <c r="K75" s="43"/>
    </row>
    <row r="76" spans="1:11" ht="56.25">
      <c r="A76" s="15"/>
      <c r="B76" s="17"/>
      <c r="C76" s="17"/>
      <c r="D76" s="17" t="s">
        <v>87</v>
      </c>
      <c r="E76" s="71" t="s">
        <v>158</v>
      </c>
      <c r="F76" s="8">
        <v>310000</v>
      </c>
      <c r="G76" s="104"/>
      <c r="H76" s="104">
        <f>SUM(F76:G76)</f>
        <v>310000</v>
      </c>
      <c r="I76" s="24">
        <v>52914.32</v>
      </c>
      <c r="J76" s="24">
        <v>52914.32</v>
      </c>
      <c r="K76" s="43">
        <f>J76*100/F76/100</f>
        <v>0.1706913548387097</v>
      </c>
    </row>
    <row r="77" spans="1:11" ht="27" customHeight="1" thickBot="1">
      <c r="A77" s="27"/>
      <c r="B77" s="122" t="s">
        <v>105</v>
      </c>
      <c r="C77" s="123"/>
      <c r="D77" s="124"/>
      <c r="E77" s="40"/>
      <c r="F77" s="18">
        <f>F38+F42+F44+F47+F50+F56+F58+F61+F68+F71+F75</f>
        <v>2273110</v>
      </c>
      <c r="G77" s="18"/>
      <c r="H77" s="18">
        <f>H39+H43+H45+H48+H51+H52+H53+H54+H55+H57+H59+H62+H63+H64+H65+H69+H72+H76</f>
        <v>2155010</v>
      </c>
      <c r="I77" s="18">
        <f>I39+I43+I45+I48+I51+I52+I53+I54+I55+I57+I62+I63+I64+I65+I69+I72+I76</f>
        <v>1148312.4700000002</v>
      </c>
      <c r="J77" s="18">
        <f>SUM(J36:J76)</f>
        <v>1148312.4700000002</v>
      </c>
      <c r="K77" s="47">
        <f>J77*100/F77/100</f>
        <v>0.5051724157651852</v>
      </c>
    </row>
    <row r="78" spans="1:11" s="30" customFormat="1" ht="14.25" customHeight="1" thickTop="1">
      <c r="A78" s="3" t="s">
        <v>106</v>
      </c>
      <c r="B78" s="125" t="s">
        <v>107</v>
      </c>
      <c r="C78" s="126"/>
      <c r="D78" s="126"/>
      <c r="E78" s="41"/>
      <c r="F78" s="28"/>
      <c r="G78" s="28"/>
      <c r="H78" s="28"/>
      <c r="I78" s="29"/>
      <c r="J78" s="29"/>
      <c r="K78" s="49"/>
    </row>
    <row r="79" spans="1:11" s="30" customFormat="1" ht="12.75" customHeight="1">
      <c r="A79" s="4" t="s">
        <v>108</v>
      </c>
      <c r="B79" s="74" t="s">
        <v>109</v>
      </c>
      <c r="C79" s="75"/>
      <c r="D79" s="75"/>
      <c r="E79" s="76"/>
      <c r="F79" s="77"/>
      <c r="G79" s="77"/>
      <c r="H79" s="77"/>
      <c r="I79" s="29"/>
      <c r="J79" s="29"/>
      <c r="K79" s="78"/>
    </row>
    <row r="80" spans="1:11" s="30" customFormat="1" ht="12.75" customHeight="1">
      <c r="A80" s="79"/>
      <c r="B80" s="6" t="s">
        <v>110</v>
      </c>
      <c r="C80" s="74" t="s">
        <v>111</v>
      </c>
      <c r="D80" s="75"/>
      <c r="E80" s="76"/>
      <c r="F80" s="77"/>
      <c r="G80" s="77"/>
      <c r="H80" s="77"/>
      <c r="I80" s="29"/>
      <c r="J80" s="29"/>
      <c r="K80" s="78"/>
    </row>
    <row r="81" spans="1:11" s="30" customFormat="1" ht="12.75" customHeight="1">
      <c r="A81" s="79"/>
      <c r="B81" s="80"/>
      <c r="C81" s="6" t="s">
        <v>138</v>
      </c>
      <c r="D81" s="74" t="s">
        <v>111</v>
      </c>
      <c r="E81" s="52"/>
      <c r="F81" s="8">
        <v>4000</v>
      </c>
      <c r="G81" s="105">
        <v>3000</v>
      </c>
      <c r="H81" s="5">
        <f>SUM(H82)</f>
        <v>7000</v>
      </c>
      <c r="I81" s="29"/>
      <c r="J81" s="29"/>
      <c r="K81" s="78"/>
    </row>
    <row r="82" spans="1:11" s="30" customFormat="1" ht="48" customHeight="1">
      <c r="A82" s="81"/>
      <c r="B82" s="82"/>
      <c r="C82" s="17"/>
      <c r="D82" s="83" t="s">
        <v>10</v>
      </c>
      <c r="E82" s="84" t="s">
        <v>112</v>
      </c>
      <c r="F82" s="104">
        <v>4000</v>
      </c>
      <c r="G82" s="106">
        <v>3000</v>
      </c>
      <c r="H82" s="104">
        <f>SUM(F82:G82)</f>
        <v>7000</v>
      </c>
      <c r="I82" s="29">
        <v>4815.08</v>
      </c>
      <c r="J82" s="29">
        <v>4815.08</v>
      </c>
      <c r="K82" s="43">
        <f>J82*100/F82/100</f>
        <v>1.20377</v>
      </c>
    </row>
    <row r="83" spans="1:11" s="30" customFormat="1" ht="27" customHeight="1" thickBot="1">
      <c r="A83" s="27"/>
      <c r="B83" s="122" t="s">
        <v>113</v>
      </c>
      <c r="C83" s="123"/>
      <c r="D83" s="124"/>
      <c r="E83" s="40"/>
      <c r="F83" s="18">
        <f>SUM(F82)</f>
        <v>4000</v>
      </c>
      <c r="G83" s="18"/>
      <c r="H83" s="18">
        <f>H82</f>
        <v>7000</v>
      </c>
      <c r="I83" s="18">
        <f>SUM(I82)</f>
        <v>4815.08</v>
      </c>
      <c r="J83" s="18">
        <f>SUM(J82)</f>
        <v>4815.08</v>
      </c>
      <c r="K83" s="47">
        <f>J83*100/F83/100</f>
        <v>1.20377</v>
      </c>
    </row>
    <row r="84" spans="1:11" ht="12" thickTop="1">
      <c r="A84" s="19" t="s">
        <v>114</v>
      </c>
      <c r="B84" s="20" t="s">
        <v>115</v>
      </c>
      <c r="C84" s="20"/>
      <c r="D84" s="20"/>
      <c r="E84" s="20"/>
      <c r="F84" s="31"/>
      <c r="G84" s="31"/>
      <c r="H84" s="21"/>
      <c r="I84" s="24"/>
      <c r="J84" s="24"/>
      <c r="K84" s="48"/>
    </row>
    <row r="85" spans="1:11" ht="11.25">
      <c r="A85" s="4" t="s">
        <v>116</v>
      </c>
      <c r="B85" s="6" t="s">
        <v>117</v>
      </c>
      <c r="C85" s="6"/>
      <c r="D85" s="6"/>
      <c r="E85" s="6"/>
      <c r="F85" s="5"/>
      <c r="G85" s="5"/>
      <c r="H85" s="5"/>
      <c r="I85" s="24"/>
      <c r="J85" s="24"/>
      <c r="K85" s="43"/>
    </row>
    <row r="86" spans="1:11" ht="11.25">
      <c r="A86" s="4"/>
      <c r="B86" s="6" t="s">
        <v>118</v>
      </c>
      <c r="C86" s="6" t="s">
        <v>119</v>
      </c>
      <c r="D86" s="6"/>
      <c r="E86" s="6"/>
      <c r="F86" s="5"/>
      <c r="G86" s="5"/>
      <c r="H86" s="5"/>
      <c r="I86" s="24"/>
      <c r="J86" s="24"/>
      <c r="K86" s="43"/>
    </row>
    <row r="87" spans="1:11" ht="12.75">
      <c r="A87" s="4"/>
      <c r="B87" s="6"/>
      <c r="C87" s="6" t="s">
        <v>120</v>
      </c>
      <c r="D87" s="10" t="s">
        <v>121</v>
      </c>
      <c r="E87" s="52"/>
      <c r="F87" s="8">
        <v>5140</v>
      </c>
      <c r="G87" s="5"/>
      <c r="H87" s="101">
        <f>SUM(H88)</f>
        <v>5140</v>
      </c>
      <c r="I87" s="24"/>
      <c r="J87" s="24"/>
      <c r="K87" s="43"/>
    </row>
    <row r="88" spans="1:11" ht="11.25">
      <c r="A88" s="32"/>
      <c r="B88" s="33"/>
      <c r="C88" s="85"/>
      <c r="D88" s="85" t="s">
        <v>76</v>
      </c>
      <c r="E88" s="72" t="s">
        <v>159</v>
      </c>
      <c r="F88" s="102">
        <v>5140</v>
      </c>
      <c r="G88" s="103"/>
      <c r="H88" s="5">
        <f>F87+G87</f>
        <v>5140</v>
      </c>
      <c r="I88" s="21">
        <v>1980.62</v>
      </c>
      <c r="J88" s="21">
        <v>1980.62</v>
      </c>
      <c r="K88" s="43">
        <f>I88*100/F88/100</f>
        <v>0.3853346303501946</v>
      </c>
    </row>
    <row r="89" spans="1:11" ht="12.75">
      <c r="A89" s="15"/>
      <c r="B89" s="17"/>
      <c r="C89" s="6" t="s">
        <v>122</v>
      </c>
      <c r="D89" s="10" t="s">
        <v>123</v>
      </c>
      <c r="E89" s="86"/>
      <c r="F89" s="5">
        <v>25000</v>
      </c>
      <c r="G89" s="5"/>
      <c r="H89" s="104">
        <f>SUM(H90)</f>
        <v>25000</v>
      </c>
      <c r="I89" s="24"/>
      <c r="J89" s="24"/>
      <c r="K89" s="43"/>
    </row>
    <row r="90" spans="1:11" ht="35.25" customHeight="1">
      <c r="A90" s="32"/>
      <c r="B90" s="33"/>
      <c r="C90" s="33"/>
      <c r="D90" s="85" t="s">
        <v>22</v>
      </c>
      <c r="E90" s="72" t="s">
        <v>124</v>
      </c>
      <c r="F90" s="107">
        <v>25000</v>
      </c>
      <c r="G90" s="21"/>
      <c r="H90" s="5">
        <f>F89+G89</f>
        <v>25000</v>
      </c>
      <c r="I90" s="24">
        <v>22164</v>
      </c>
      <c r="J90" s="24">
        <v>22164</v>
      </c>
      <c r="K90" s="43">
        <f>J90*100/F90/100</f>
        <v>0.88656</v>
      </c>
    </row>
    <row r="91" spans="1:11" ht="12.75">
      <c r="A91" s="15"/>
      <c r="B91" s="17"/>
      <c r="C91" s="17" t="s">
        <v>125</v>
      </c>
      <c r="D91" s="87" t="s">
        <v>126</v>
      </c>
      <c r="E91" s="88"/>
      <c r="F91" s="102">
        <v>2710000</v>
      </c>
      <c r="G91" s="104"/>
      <c r="H91" s="104">
        <f>SUM(H92)</f>
        <v>2710000</v>
      </c>
      <c r="I91" s="24"/>
      <c r="J91" s="24"/>
      <c r="K91" s="43"/>
    </row>
    <row r="92" spans="1:11" ht="45">
      <c r="A92" s="32"/>
      <c r="B92" s="33"/>
      <c r="C92" s="33"/>
      <c r="D92" s="85" t="s">
        <v>30</v>
      </c>
      <c r="E92" s="9" t="s">
        <v>127</v>
      </c>
      <c r="F92" s="102">
        <v>2710000</v>
      </c>
      <c r="G92" s="21"/>
      <c r="H92" s="104">
        <f>F92+G92</f>
        <v>2710000</v>
      </c>
      <c r="I92" s="24">
        <v>2615909.47</v>
      </c>
      <c r="J92" s="24">
        <f>I92</f>
        <v>2615909.47</v>
      </c>
      <c r="K92" s="43">
        <f>J92*100/F92/100</f>
        <v>0.9652802472324724</v>
      </c>
    </row>
    <row r="93" spans="1:11" ht="11.25">
      <c r="A93" s="4" t="s">
        <v>128</v>
      </c>
      <c r="B93" s="6" t="s">
        <v>129</v>
      </c>
      <c r="C93" s="6"/>
      <c r="D93" s="6"/>
      <c r="E93" s="6"/>
      <c r="F93" s="5"/>
      <c r="G93" s="5"/>
      <c r="H93" s="5"/>
      <c r="I93" s="24"/>
      <c r="J93" s="24"/>
      <c r="K93" s="43"/>
    </row>
    <row r="94" spans="1:11" ht="11.25">
      <c r="A94" s="4"/>
      <c r="B94" s="6" t="s">
        <v>130</v>
      </c>
      <c r="C94" s="6" t="s">
        <v>129</v>
      </c>
      <c r="D94" s="6"/>
      <c r="E94" s="6"/>
      <c r="F94" s="5"/>
      <c r="G94" s="5"/>
      <c r="H94" s="5"/>
      <c r="I94" s="24"/>
      <c r="J94" s="24"/>
      <c r="K94" s="43"/>
    </row>
    <row r="95" spans="1:11" ht="11.25">
      <c r="A95" s="4"/>
      <c r="B95" s="6"/>
      <c r="C95" s="6" t="s">
        <v>131</v>
      </c>
      <c r="D95" s="10" t="s">
        <v>129</v>
      </c>
      <c r="E95" s="26"/>
      <c r="F95" s="8">
        <v>650000</v>
      </c>
      <c r="G95" s="5"/>
      <c r="H95" s="5">
        <f>F95+G96</f>
        <v>661100</v>
      </c>
      <c r="I95" s="24"/>
      <c r="J95" s="24"/>
      <c r="K95" s="43"/>
    </row>
    <row r="96" spans="1:11" ht="45">
      <c r="A96" s="32"/>
      <c r="B96" s="33"/>
      <c r="C96" s="33"/>
      <c r="D96" s="85" t="s">
        <v>45</v>
      </c>
      <c r="E96" s="9" t="s">
        <v>132</v>
      </c>
      <c r="F96" s="8">
        <v>650000</v>
      </c>
      <c r="G96" s="21">
        <v>11100</v>
      </c>
      <c r="H96" s="21">
        <f>SUM(F96:G96)</f>
        <v>661100</v>
      </c>
      <c r="I96" s="24">
        <v>661026.9</v>
      </c>
      <c r="J96" s="24">
        <v>661026.9</v>
      </c>
      <c r="K96" s="43">
        <f>J96*100/F96/100</f>
        <v>1.0169644615384614</v>
      </c>
    </row>
    <row r="97" spans="1:11" ht="21.75" customHeight="1" thickBot="1">
      <c r="A97" s="34"/>
      <c r="B97" s="122" t="s">
        <v>133</v>
      </c>
      <c r="C97" s="123"/>
      <c r="D97" s="124"/>
      <c r="E97" s="40"/>
      <c r="F97" s="18">
        <f>F87+F89+F91+F95</f>
        <v>3390140</v>
      </c>
      <c r="G97" s="18"/>
      <c r="H97" s="18">
        <f>H87+H89+H91+H95</f>
        <v>3401240</v>
      </c>
      <c r="I97" s="18">
        <f>I88+I90+I92+I96</f>
        <v>3301080.99</v>
      </c>
      <c r="J97" s="18">
        <f>SUM(J87:J96)</f>
        <v>3301080.99</v>
      </c>
      <c r="K97" s="47">
        <f>J97*100/F97/100</f>
        <v>0.9737299905018673</v>
      </c>
    </row>
    <row r="98" spans="1:11" ht="25.5" customHeight="1" thickBot="1" thickTop="1">
      <c r="A98" s="35"/>
      <c r="B98" s="42" t="s">
        <v>134</v>
      </c>
      <c r="C98" s="42"/>
      <c r="D98" s="42"/>
      <c r="E98" s="42"/>
      <c r="F98" s="36">
        <f>SUM(F97+F83+F77+F34)</f>
        <v>53571990</v>
      </c>
      <c r="G98" s="36"/>
      <c r="H98" s="36">
        <f>SUM(H97+H83+H77+H34)</f>
        <v>53571990</v>
      </c>
      <c r="I98" s="36">
        <f>I34+I77+I83+I97</f>
        <v>49711821.80999999</v>
      </c>
      <c r="J98" s="36">
        <f>J34+J77+J83+J97</f>
        <v>49711821.80999999</v>
      </c>
      <c r="K98" s="50">
        <f>J98*100/F98/100</f>
        <v>0.9279442822639217</v>
      </c>
    </row>
    <row r="99" ht="12" thickTop="1"/>
  </sheetData>
  <sheetProtection/>
  <mergeCells count="9">
    <mergeCell ref="A1:J1"/>
    <mergeCell ref="B18:E18"/>
    <mergeCell ref="A2:E2"/>
    <mergeCell ref="C60:E60"/>
    <mergeCell ref="B83:D83"/>
    <mergeCell ref="B97:D97"/>
    <mergeCell ref="B78:D78"/>
    <mergeCell ref="D44:E44"/>
    <mergeCell ref="B77:D77"/>
  </mergeCells>
  <printOptions/>
  <pageMargins left="0.35" right="0" top="0.3937007874015748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Congreso de los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pilar.pomar</dc:creator>
  <cp:keywords/>
  <dc:description/>
  <cp:lastModifiedBy>Juan Antonio García Flordelis</cp:lastModifiedBy>
  <cp:lastPrinted>2017-02-07T15:49:27Z</cp:lastPrinted>
  <dcterms:created xsi:type="dcterms:W3CDTF">2016-05-10T16:01:25Z</dcterms:created>
  <dcterms:modified xsi:type="dcterms:W3CDTF">2017-06-08T11:50:08Z</dcterms:modified>
  <cp:category/>
  <cp:version/>
  <cp:contentType/>
  <cp:contentStatus/>
</cp:coreProperties>
</file>